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vssm\4_Mitgliederwesen\Mitteilung zum Jahresende_Regieansätze_Löhne\2022\"/>
    </mc:Choice>
  </mc:AlternateContent>
  <xr:revisionPtr revIDLastSave="0" documentId="13_ncr:1_{432F2061-2A47-46F1-B8E6-2666F8165F44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Arbeitszeitkalender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7" l="1"/>
  <c r="B6" i="7" s="1"/>
  <c r="D6" i="7" s="1"/>
  <c r="E6" i="7" s="1"/>
  <c r="F5" i="7"/>
  <c r="G6" i="7" s="1"/>
  <c r="I6" i="7" s="1"/>
  <c r="J6" i="7" s="1"/>
  <c r="G34" i="7"/>
  <c r="F34" i="7" s="1"/>
  <c r="I34" i="7" s="1"/>
  <c r="I35" i="7"/>
  <c r="I36" i="7"/>
  <c r="K5" i="7"/>
  <c r="L12" i="7" s="1"/>
  <c r="N12" i="7" s="1"/>
  <c r="P5" i="7"/>
  <c r="Q24" i="7" s="1"/>
  <c r="S36" i="7"/>
  <c r="U5" i="7"/>
  <c r="V7" i="7" s="1"/>
  <c r="Z5" i="7"/>
  <c r="AA11" i="7" s="1"/>
  <c r="AC36" i="7"/>
  <c r="A40" i="7"/>
  <c r="B45" i="7" s="1"/>
  <c r="F40" i="7"/>
  <c r="G41" i="7" s="1"/>
  <c r="K40" i="7"/>
  <c r="L54" i="7" s="1"/>
  <c r="N54" i="7" s="1"/>
  <c r="P40" i="7"/>
  <c r="Q41" i="7" s="1"/>
  <c r="S41" i="7" s="1"/>
  <c r="T41" i="7" s="1"/>
  <c r="U40" i="7"/>
  <c r="V51" i="7" s="1"/>
  <c r="X51" i="7" s="1"/>
  <c r="Z40" i="7"/>
  <c r="AA43" i="7" s="1"/>
  <c r="A6" i="7" l="1"/>
  <c r="G54" i="7"/>
  <c r="I54" i="7" s="1"/>
  <c r="G59" i="7"/>
  <c r="I59" i="7" s="1"/>
  <c r="G52" i="7"/>
  <c r="I52" i="7" s="1"/>
  <c r="G66" i="7"/>
  <c r="I66" i="7" s="1"/>
  <c r="G47" i="7"/>
  <c r="I47" i="7" s="1"/>
  <c r="AA53" i="7"/>
  <c r="AC53" i="7" s="1"/>
  <c r="AA48" i="7"/>
  <c r="AC48" i="7" s="1"/>
  <c r="B60" i="7"/>
  <c r="D60" i="7" s="1"/>
  <c r="V27" i="7"/>
  <c r="X27" i="7" s="1"/>
  <c r="L36" i="7"/>
  <c r="N36" i="7" s="1"/>
  <c r="AA67" i="7"/>
  <c r="AC67" i="7" s="1"/>
  <c r="B23" i="7"/>
  <c r="D23" i="7" s="1"/>
  <c r="B69" i="7"/>
  <c r="D69" i="7" s="1"/>
  <c r="AA61" i="7"/>
  <c r="Z61" i="7" s="1"/>
  <c r="B32" i="7"/>
  <c r="D32" i="7" s="1"/>
  <c r="B17" i="7"/>
  <c r="D17" i="7" s="1"/>
  <c r="Q68" i="7"/>
  <c r="P68" i="7" s="1"/>
  <c r="B49" i="7"/>
  <c r="D49" i="7" s="1"/>
  <c r="V19" i="7"/>
  <c r="X19" i="7" s="1"/>
  <c r="L19" i="7"/>
  <c r="N19" i="7" s="1"/>
  <c r="G32" i="7"/>
  <c r="I32" i="7" s="1"/>
  <c r="B26" i="7"/>
  <c r="B13" i="7"/>
  <c r="V47" i="7"/>
  <c r="X47" i="7" s="1"/>
  <c r="Q56" i="7"/>
  <c r="S56" i="7" s="1"/>
  <c r="V31" i="7"/>
  <c r="V12" i="7"/>
  <c r="X12" i="7" s="1"/>
  <c r="L16" i="7"/>
  <c r="N16" i="7" s="1"/>
  <c r="X7" i="7"/>
  <c r="U7" i="7"/>
  <c r="AA65" i="7"/>
  <c r="AA58" i="7"/>
  <c r="AC58" i="7" s="1"/>
  <c r="AA52" i="7"/>
  <c r="AC52" i="7" s="1"/>
  <c r="AA45" i="7"/>
  <c r="AC45" i="7" s="1"/>
  <c r="Q66" i="7"/>
  <c r="S66" i="7" s="1"/>
  <c r="Q50" i="7"/>
  <c r="P50" i="7" s="1"/>
  <c r="AA29" i="7"/>
  <c r="AC29" i="7" s="1"/>
  <c r="V36" i="7"/>
  <c r="V30" i="7"/>
  <c r="X30" i="7" s="1"/>
  <c r="V24" i="7"/>
  <c r="X24" i="7" s="1"/>
  <c r="V16" i="7"/>
  <c r="V9" i="7"/>
  <c r="AA71" i="7"/>
  <c r="AC71" i="7" s="1"/>
  <c r="AA62" i="7"/>
  <c r="AC62" i="7" s="1"/>
  <c r="AA56" i="7"/>
  <c r="AC56" i="7" s="1"/>
  <c r="AA50" i="7"/>
  <c r="AC50" i="7" s="1"/>
  <c r="AA44" i="7"/>
  <c r="Z44" i="7" s="1"/>
  <c r="Q60" i="7"/>
  <c r="S60" i="7" s="1"/>
  <c r="Q49" i="7"/>
  <c r="S49" i="7" s="1"/>
  <c r="G67" i="7"/>
  <c r="G57" i="7"/>
  <c r="I57" i="7" s="1"/>
  <c r="G49" i="7"/>
  <c r="I49" i="7" s="1"/>
  <c r="AA20" i="7"/>
  <c r="AC20" i="7" s="1"/>
  <c r="V34" i="7"/>
  <c r="V28" i="7"/>
  <c r="V22" i="7"/>
  <c r="X22" i="7" s="1"/>
  <c r="V15" i="7"/>
  <c r="Q31" i="7"/>
  <c r="S31" i="7" s="1"/>
  <c r="L32" i="7"/>
  <c r="N32" i="7" s="1"/>
  <c r="L9" i="7"/>
  <c r="N9" i="7" s="1"/>
  <c r="G19" i="7"/>
  <c r="I19" i="7" s="1"/>
  <c r="B31" i="7"/>
  <c r="D31" i="7" s="1"/>
  <c r="B19" i="7"/>
  <c r="B10" i="7"/>
  <c r="D10" i="7" s="1"/>
  <c r="AA69" i="7"/>
  <c r="AA64" i="7"/>
  <c r="AC64" i="7" s="1"/>
  <c r="AA59" i="7"/>
  <c r="AC59" i="7" s="1"/>
  <c r="AA55" i="7"/>
  <c r="AC55" i="7" s="1"/>
  <c r="AA51" i="7"/>
  <c r="AA47" i="7"/>
  <c r="AC47" i="7" s="1"/>
  <c r="AA41" i="7"/>
  <c r="AC41" i="7" s="1"/>
  <c r="AD41" i="7" s="1"/>
  <c r="Q62" i="7"/>
  <c r="S62" i="7" s="1"/>
  <c r="Q55" i="7"/>
  <c r="S55" i="7" s="1"/>
  <c r="Q43" i="7"/>
  <c r="S43" i="7" s="1"/>
  <c r="G70" i="7"/>
  <c r="I70" i="7" s="1"/>
  <c r="G63" i="7"/>
  <c r="I63" i="7" s="1"/>
  <c r="G56" i="7"/>
  <c r="I56" i="7" s="1"/>
  <c r="G50" i="7"/>
  <c r="G43" i="7"/>
  <c r="B67" i="7"/>
  <c r="B55" i="7"/>
  <c r="D55" i="7" s="1"/>
  <c r="B46" i="7"/>
  <c r="G28" i="7"/>
  <c r="I28" i="7" s="1"/>
  <c r="G14" i="7"/>
  <c r="B35" i="7"/>
  <c r="B28" i="7"/>
  <c r="B22" i="7"/>
  <c r="B14" i="7"/>
  <c r="B8" i="7"/>
  <c r="B63" i="7"/>
  <c r="D63" i="7" s="1"/>
  <c r="B54" i="7"/>
  <c r="B42" i="7"/>
  <c r="D42" i="7" s="1"/>
  <c r="G23" i="7"/>
  <c r="I23" i="7" s="1"/>
  <c r="G10" i="7"/>
  <c r="D45" i="7"/>
  <c r="A45" i="7"/>
  <c r="G30" i="7"/>
  <c r="G27" i="7"/>
  <c r="G21" i="7"/>
  <c r="I21" i="7" s="1"/>
  <c r="G18" i="7"/>
  <c r="I18" i="7" s="1"/>
  <c r="G12" i="7"/>
  <c r="G9" i="7"/>
  <c r="AA70" i="7"/>
  <c r="AC70" i="7" s="1"/>
  <c r="AA68" i="7"/>
  <c r="AA66" i="7"/>
  <c r="AA63" i="7"/>
  <c r="AC63" i="7" s="1"/>
  <c r="AA60" i="7"/>
  <c r="AC60" i="7" s="1"/>
  <c r="AA57" i="7"/>
  <c r="AC57" i="7" s="1"/>
  <c r="AA54" i="7"/>
  <c r="AA49" i="7"/>
  <c r="Z49" i="7" s="1"/>
  <c r="AA46" i="7"/>
  <c r="AC46" i="7" s="1"/>
  <c r="AA42" i="7"/>
  <c r="Q70" i="7"/>
  <c r="S70" i="7" s="1"/>
  <c r="Q64" i="7"/>
  <c r="S64" i="7" s="1"/>
  <c r="Q58" i="7"/>
  <c r="Q52" i="7"/>
  <c r="S52" i="7" s="1"/>
  <c r="Q47" i="7"/>
  <c r="P47" i="7" s="1"/>
  <c r="B64" i="7"/>
  <c r="B58" i="7"/>
  <c r="B51" i="7"/>
  <c r="L29" i="7"/>
  <c r="N29" i="7" s="1"/>
  <c r="G29" i="7"/>
  <c r="G25" i="7"/>
  <c r="G20" i="7"/>
  <c r="G16" i="7"/>
  <c r="G11" i="7"/>
  <c r="G7" i="7"/>
  <c r="I41" i="7"/>
  <c r="J41" i="7" s="1"/>
  <c r="F41" i="7"/>
  <c r="S24" i="7"/>
  <c r="P24" i="7"/>
  <c r="L6" i="7"/>
  <c r="L8" i="7"/>
  <c r="L13" i="7"/>
  <c r="L15" i="7"/>
  <c r="L17" i="7"/>
  <c r="L22" i="7"/>
  <c r="L24" i="7"/>
  <c r="L26" i="7"/>
  <c r="L31" i="7"/>
  <c r="L33" i="7"/>
  <c r="L35" i="7"/>
  <c r="F6" i="7"/>
  <c r="A69" i="7"/>
  <c r="K12" i="7"/>
  <c r="V44" i="7"/>
  <c r="X44" i="7" s="1"/>
  <c r="V54" i="7"/>
  <c r="X54" i="7" s="1"/>
  <c r="Q54" i="7"/>
  <c r="Q48" i="7"/>
  <c r="Q45" i="7"/>
  <c r="L45" i="7"/>
  <c r="K45" i="7" s="1"/>
  <c r="L63" i="7"/>
  <c r="N63" i="7" s="1"/>
  <c r="G68" i="7"/>
  <c r="G65" i="7"/>
  <c r="G61" i="7"/>
  <c r="G58" i="7"/>
  <c r="G48" i="7"/>
  <c r="G45" i="7"/>
  <c r="B41" i="7"/>
  <c r="B43" i="7"/>
  <c r="B48" i="7"/>
  <c r="B52" i="7"/>
  <c r="B57" i="7"/>
  <c r="B61" i="7"/>
  <c r="B66" i="7"/>
  <c r="B70" i="7"/>
  <c r="V6" i="7"/>
  <c r="V10" i="7"/>
  <c r="V13" i="7"/>
  <c r="V18" i="7"/>
  <c r="V21" i="7"/>
  <c r="V25" i="7"/>
  <c r="V33" i="7"/>
  <c r="L28" i="7"/>
  <c r="L25" i="7"/>
  <c r="L21" i="7"/>
  <c r="L18" i="7"/>
  <c r="L14" i="7"/>
  <c r="L11" i="7"/>
  <c r="K54" i="7"/>
  <c r="Z56" i="7"/>
  <c r="S68" i="7"/>
  <c r="Q42" i="7"/>
  <c r="Q44" i="7"/>
  <c r="S44" i="7" s="1"/>
  <c r="Q46" i="7"/>
  <c r="Q51" i="7"/>
  <c r="Q53" i="7"/>
  <c r="Q57" i="7"/>
  <c r="Q59" i="7"/>
  <c r="S59" i="7" s="1"/>
  <c r="Q61" i="7"/>
  <c r="Q63" i="7"/>
  <c r="Q65" i="7"/>
  <c r="P65" i="7" s="1"/>
  <c r="Q67" i="7"/>
  <c r="Q69" i="7"/>
  <c r="Q71" i="7"/>
  <c r="G42" i="7"/>
  <c r="G44" i="7"/>
  <c r="G46" i="7"/>
  <c r="G51" i="7"/>
  <c r="G53" i="7"/>
  <c r="G55" i="7"/>
  <c r="G60" i="7"/>
  <c r="G62" i="7"/>
  <c r="G64" i="7"/>
  <c r="G69" i="7"/>
  <c r="G71" i="7"/>
  <c r="Q10" i="7"/>
  <c r="Q19" i="7"/>
  <c r="Q33" i="7"/>
  <c r="L34" i="7"/>
  <c r="L30" i="7"/>
  <c r="L27" i="7"/>
  <c r="L23" i="7"/>
  <c r="L20" i="7"/>
  <c r="L10" i="7"/>
  <c r="L7" i="7"/>
  <c r="G33" i="7"/>
  <c r="G31" i="7"/>
  <c r="G26" i="7"/>
  <c r="G24" i="7"/>
  <c r="G22" i="7"/>
  <c r="G17" i="7"/>
  <c r="G15" i="7"/>
  <c r="G13" i="7"/>
  <c r="G8" i="7"/>
  <c r="B34" i="7"/>
  <c r="B29" i="7"/>
  <c r="B25" i="7"/>
  <c r="B20" i="7"/>
  <c r="B16" i="7"/>
  <c r="B11" i="7"/>
  <c r="B7" i="7"/>
  <c r="AC11" i="7"/>
  <c r="Z11" i="7"/>
  <c r="AC43" i="7"/>
  <c r="Z43" i="7"/>
  <c r="V43" i="7"/>
  <c r="V46" i="7"/>
  <c r="V49" i="7"/>
  <c r="V52" i="7"/>
  <c r="V55" i="7"/>
  <c r="V58" i="7"/>
  <c r="V61" i="7"/>
  <c r="V64" i="7"/>
  <c r="V67" i="7"/>
  <c r="V70" i="7"/>
  <c r="V41" i="7"/>
  <c r="V48" i="7"/>
  <c r="V50" i="7"/>
  <c r="V57" i="7"/>
  <c r="V59" i="7"/>
  <c r="V66" i="7"/>
  <c r="V68" i="7"/>
  <c r="U51" i="7"/>
  <c r="Z52" i="7"/>
  <c r="V63" i="7"/>
  <c r="V60" i="7"/>
  <c r="V56" i="7"/>
  <c r="V53" i="7"/>
  <c r="V69" i="7"/>
  <c r="V65" i="7"/>
  <c r="V62" i="7"/>
  <c r="V45" i="7"/>
  <c r="V42" i="7"/>
  <c r="L41" i="7"/>
  <c r="L44" i="7"/>
  <c r="L47" i="7"/>
  <c r="L50" i="7"/>
  <c r="L53" i="7"/>
  <c r="L56" i="7"/>
  <c r="L59" i="7"/>
  <c r="L62" i="7"/>
  <c r="L65" i="7"/>
  <c r="L68" i="7"/>
  <c r="L43" i="7"/>
  <c r="L46" i="7"/>
  <c r="L49" i="7"/>
  <c r="L52" i="7"/>
  <c r="L55" i="7"/>
  <c r="L58" i="7"/>
  <c r="L61" i="7"/>
  <c r="L64" i="7"/>
  <c r="L67" i="7"/>
  <c r="L70" i="7"/>
  <c r="L42" i="7"/>
  <c r="L51" i="7"/>
  <c r="L60" i="7"/>
  <c r="L69" i="7"/>
  <c r="L48" i="7"/>
  <c r="L57" i="7"/>
  <c r="L66" i="7"/>
  <c r="AA6" i="7"/>
  <c r="AA10" i="7"/>
  <c r="AA13" i="7"/>
  <c r="AA16" i="7"/>
  <c r="AA19" i="7"/>
  <c r="AA22" i="7"/>
  <c r="AA25" i="7"/>
  <c r="AA28" i="7"/>
  <c r="AA31" i="7"/>
  <c r="AA34" i="7"/>
  <c r="AA7" i="7"/>
  <c r="AA9" i="7"/>
  <c r="AA12" i="7"/>
  <c r="AA15" i="7"/>
  <c r="AA18" i="7"/>
  <c r="AA21" i="7"/>
  <c r="AA24" i="7"/>
  <c r="AA27" i="7"/>
  <c r="AA30" i="7"/>
  <c r="AA33" i="7"/>
  <c r="AA8" i="7"/>
  <c r="AA17" i="7"/>
  <c r="AA26" i="7"/>
  <c r="AA35" i="7"/>
  <c r="AA14" i="7"/>
  <c r="AA23" i="7"/>
  <c r="AA32" i="7"/>
  <c r="P41" i="7"/>
  <c r="P56" i="7"/>
  <c r="Q22" i="7"/>
  <c r="Q6" i="7"/>
  <c r="Q9" i="7"/>
  <c r="Q12" i="7"/>
  <c r="Q15" i="7"/>
  <c r="Q18" i="7"/>
  <c r="Q8" i="7"/>
  <c r="Q11" i="7"/>
  <c r="Q14" i="7"/>
  <c r="Q17" i="7"/>
  <c r="Q20" i="7"/>
  <c r="Q23" i="7"/>
  <c r="Q26" i="7"/>
  <c r="Q29" i="7"/>
  <c r="Q32" i="7"/>
  <c r="Q35" i="7"/>
  <c r="Q7" i="7"/>
  <c r="Q16" i="7"/>
  <c r="Q25" i="7"/>
  <c r="Q27" i="7"/>
  <c r="Q34" i="7"/>
  <c r="Q13" i="7"/>
  <c r="Q21" i="7"/>
  <c r="Q28" i="7"/>
  <c r="Q30" i="7"/>
  <c r="B71" i="7"/>
  <c r="B68" i="7"/>
  <c r="B65" i="7"/>
  <c r="B62" i="7"/>
  <c r="B59" i="7"/>
  <c r="B56" i="7"/>
  <c r="B53" i="7"/>
  <c r="B50" i="7"/>
  <c r="B47" i="7"/>
  <c r="B44" i="7"/>
  <c r="V8" i="7"/>
  <c r="V11" i="7"/>
  <c r="V14" i="7"/>
  <c r="V17" i="7"/>
  <c r="V20" i="7"/>
  <c r="V23" i="7"/>
  <c r="V26" i="7"/>
  <c r="V29" i="7"/>
  <c r="V32" i="7"/>
  <c r="V35" i="7"/>
  <c r="B36" i="7"/>
  <c r="B33" i="7"/>
  <c r="B30" i="7"/>
  <c r="B27" i="7"/>
  <c r="B24" i="7"/>
  <c r="B21" i="7"/>
  <c r="B18" i="7"/>
  <c r="B15" i="7"/>
  <c r="B12" i="7"/>
  <c r="B9" i="7"/>
  <c r="K19" i="7" l="1"/>
  <c r="F47" i="7"/>
  <c r="F52" i="7"/>
  <c r="P49" i="7"/>
  <c r="F54" i="7"/>
  <c r="F70" i="7"/>
  <c r="A10" i="7"/>
  <c r="Z58" i="7"/>
  <c r="U19" i="7"/>
  <c r="S47" i="7"/>
  <c r="F66" i="7"/>
  <c r="K16" i="7"/>
  <c r="A23" i="7"/>
  <c r="S50" i="7"/>
  <c r="A60" i="7"/>
  <c r="AC44" i="7"/>
  <c r="Z57" i="7"/>
  <c r="Z67" i="7"/>
  <c r="K32" i="7"/>
  <c r="Z48" i="7"/>
  <c r="F57" i="7"/>
  <c r="F59" i="7"/>
  <c r="Z46" i="7"/>
  <c r="AC61" i="7"/>
  <c r="Z53" i="7"/>
  <c r="A55" i="7"/>
  <c r="F56" i="7"/>
  <c r="P31" i="7"/>
  <c r="K36" i="7"/>
  <c r="A31" i="7"/>
  <c r="P44" i="7"/>
  <c r="P64" i="7"/>
  <c r="Z29" i="7"/>
  <c r="P43" i="7"/>
  <c r="Z64" i="7"/>
  <c r="K9" i="7"/>
  <c r="P60" i="7"/>
  <c r="U27" i="7"/>
  <c r="Z62" i="7"/>
  <c r="U54" i="7"/>
  <c r="A63" i="7"/>
  <c r="P66" i="7"/>
  <c r="A32" i="7"/>
  <c r="Z50" i="7"/>
  <c r="U30" i="7"/>
  <c r="F21" i="7"/>
  <c r="P62" i="7"/>
  <c r="A17" i="7"/>
  <c r="Z71" i="7"/>
  <c r="A49" i="7"/>
  <c r="F18" i="7"/>
  <c r="F23" i="7"/>
  <c r="F19" i="7"/>
  <c r="F49" i="7"/>
  <c r="U12" i="7"/>
  <c r="X31" i="7"/>
  <c r="U31" i="7"/>
  <c r="D13" i="7"/>
  <c r="A13" i="7"/>
  <c r="U47" i="7"/>
  <c r="F32" i="7"/>
  <c r="D26" i="7"/>
  <c r="A26" i="7"/>
  <c r="I67" i="7"/>
  <c r="F67" i="7"/>
  <c r="AC65" i="7"/>
  <c r="Z65" i="7"/>
  <c r="Z55" i="7"/>
  <c r="P59" i="7"/>
  <c r="U24" i="7"/>
  <c r="Z70" i="7"/>
  <c r="Z63" i="7"/>
  <c r="Z20" i="7"/>
  <c r="F28" i="7"/>
  <c r="X28" i="7"/>
  <c r="U28" i="7"/>
  <c r="X9" i="7"/>
  <c r="U9" i="7"/>
  <c r="S65" i="7"/>
  <c r="K29" i="7"/>
  <c r="Z45" i="7"/>
  <c r="U22" i="7"/>
  <c r="Z41" i="7"/>
  <c r="D19" i="7"/>
  <c r="A19" i="7"/>
  <c r="X15" i="7"/>
  <c r="U15" i="7"/>
  <c r="X34" i="7"/>
  <c r="U34" i="7"/>
  <c r="X16" i="7"/>
  <c r="U16" i="7"/>
  <c r="X36" i="7"/>
  <c r="U36" i="7"/>
  <c r="D14" i="7"/>
  <c r="A14" i="7"/>
  <c r="I43" i="7"/>
  <c r="F43" i="7"/>
  <c r="AC49" i="7"/>
  <c r="Z47" i="7"/>
  <c r="A42" i="7"/>
  <c r="Z59" i="7"/>
  <c r="I10" i="7"/>
  <c r="F10" i="7"/>
  <c r="D54" i="7"/>
  <c r="A54" i="7"/>
  <c r="D22" i="7"/>
  <c r="A22" i="7"/>
  <c r="I14" i="7"/>
  <c r="F14" i="7"/>
  <c r="I50" i="7"/>
  <c r="F50" i="7"/>
  <c r="AC51" i="7"/>
  <c r="Z51" i="7"/>
  <c r="D35" i="7"/>
  <c r="A35" i="7"/>
  <c r="D46" i="7"/>
  <c r="A46" i="7"/>
  <c r="K63" i="7"/>
  <c r="P55" i="7"/>
  <c r="F63" i="7"/>
  <c r="D8" i="7"/>
  <c r="A8" i="7"/>
  <c r="D28" i="7"/>
  <c r="A28" i="7"/>
  <c r="D67" i="7"/>
  <c r="A67" i="7"/>
  <c r="AC69" i="7"/>
  <c r="Z69" i="7"/>
  <c r="I16" i="7"/>
  <c r="F16" i="7"/>
  <c r="D58" i="7"/>
  <c r="A58" i="7"/>
  <c r="I12" i="7"/>
  <c r="F12" i="7"/>
  <c r="I27" i="7"/>
  <c r="F27" i="7"/>
  <c r="N45" i="7"/>
  <c r="I11" i="7"/>
  <c r="F11" i="7"/>
  <c r="I25" i="7"/>
  <c r="F25" i="7"/>
  <c r="D51" i="7"/>
  <c r="A51" i="7"/>
  <c r="Z66" i="7"/>
  <c r="AC66" i="7"/>
  <c r="I9" i="7"/>
  <c r="F9" i="7"/>
  <c r="I29" i="7"/>
  <c r="F29" i="7"/>
  <c r="AC68" i="7"/>
  <c r="Z68" i="7"/>
  <c r="P52" i="7"/>
  <c r="Z60" i="7"/>
  <c r="P70" i="7"/>
  <c r="I7" i="7"/>
  <c r="J7" i="7" s="1"/>
  <c r="F7" i="7"/>
  <c r="I20" i="7"/>
  <c r="F20" i="7"/>
  <c r="D64" i="7"/>
  <c r="A64" i="7"/>
  <c r="S58" i="7"/>
  <c r="P58" i="7"/>
  <c r="AC42" i="7"/>
  <c r="AD42" i="7" s="1"/>
  <c r="AD43" i="7" s="1"/>
  <c r="Z42" i="7"/>
  <c r="AC54" i="7"/>
  <c r="Z54" i="7"/>
  <c r="I30" i="7"/>
  <c r="F30" i="7"/>
  <c r="D20" i="7"/>
  <c r="A20" i="7"/>
  <c r="I15" i="7"/>
  <c r="F15" i="7"/>
  <c r="I33" i="7"/>
  <c r="F33" i="7"/>
  <c r="N30" i="7"/>
  <c r="K30" i="7"/>
  <c r="I69" i="7"/>
  <c r="F69" i="7"/>
  <c r="F42" i="7"/>
  <c r="I42" i="7"/>
  <c r="J42" i="7" s="1"/>
  <c r="S67" i="7"/>
  <c r="P67" i="7"/>
  <c r="P53" i="7"/>
  <c r="S53" i="7"/>
  <c r="N21" i="7"/>
  <c r="K21" i="7"/>
  <c r="X18" i="7"/>
  <c r="U18" i="7"/>
  <c r="D61" i="7"/>
  <c r="A61" i="7"/>
  <c r="F45" i="7"/>
  <c r="I45" i="7"/>
  <c r="I61" i="7"/>
  <c r="F61" i="7"/>
  <c r="N33" i="7"/>
  <c r="K33" i="7"/>
  <c r="N24" i="7"/>
  <c r="K24" i="7"/>
  <c r="N15" i="7"/>
  <c r="K15" i="7"/>
  <c r="N6" i="7"/>
  <c r="K6" i="7"/>
  <c r="U44" i="7"/>
  <c r="D11" i="7"/>
  <c r="A11" i="7"/>
  <c r="D25" i="7"/>
  <c r="A25" i="7"/>
  <c r="I8" i="7"/>
  <c r="F8" i="7"/>
  <c r="I17" i="7"/>
  <c r="F17" i="7"/>
  <c r="I26" i="7"/>
  <c r="F26" i="7"/>
  <c r="K7" i="7"/>
  <c r="N7" i="7"/>
  <c r="N23" i="7"/>
  <c r="K23" i="7"/>
  <c r="K34" i="7"/>
  <c r="N34" i="7"/>
  <c r="S10" i="7"/>
  <c r="P10" i="7"/>
  <c r="I64" i="7"/>
  <c r="F64" i="7"/>
  <c r="I55" i="7"/>
  <c r="F55" i="7"/>
  <c r="I46" i="7"/>
  <c r="F46" i="7"/>
  <c r="S71" i="7"/>
  <c r="P71" i="7"/>
  <c r="S51" i="7"/>
  <c r="P51" i="7"/>
  <c r="S42" i="7"/>
  <c r="P42" i="7"/>
  <c r="N14" i="7"/>
  <c r="K14" i="7"/>
  <c r="K25" i="7"/>
  <c r="N25" i="7"/>
  <c r="X25" i="7"/>
  <c r="U25" i="7"/>
  <c r="X13" i="7"/>
  <c r="U13" i="7"/>
  <c r="D70" i="7"/>
  <c r="A70" i="7"/>
  <c r="D57" i="7"/>
  <c r="A57" i="7"/>
  <c r="D43" i="7"/>
  <c r="A43" i="7"/>
  <c r="I48" i="7"/>
  <c r="F48" i="7"/>
  <c r="I65" i="7"/>
  <c r="F65" i="7"/>
  <c r="S54" i="7"/>
  <c r="P54" i="7"/>
  <c r="N31" i="7"/>
  <c r="K31" i="7"/>
  <c r="N22" i="7"/>
  <c r="K22" i="7"/>
  <c r="N13" i="7"/>
  <c r="K13" i="7"/>
  <c r="D7" i="7"/>
  <c r="E7" i="7" s="1"/>
  <c r="A7" i="7"/>
  <c r="D34" i="7"/>
  <c r="A34" i="7"/>
  <c r="I24" i="7"/>
  <c r="F24" i="7"/>
  <c r="N20" i="7"/>
  <c r="K20" i="7"/>
  <c r="S19" i="7"/>
  <c r="P19" i="7"/>
  <c r="I60" i="7"/>
  <c r="F60" i="7"/>
  <c r="I51" i="7"/>
  <c r="F51" i="7"/>
  <c r="S61" i="7"/>
  <c r="P61" i="7"/>
  <c r="N11" i="7"/>
  <c r="K11" i="7"/>
  <c r="X33" i="7"/>
  <c r="U33" i="7"/>
  <c r="X6" i="7"/>
  <c r="Y6" i="7" s="1"/>
  <c r="Y7" i="7" s="1"/>
  <c r="U6" i="7"/>
  <c r="D48" i="7"/>
  <c r="A48" i="7"/>
  <c r="S48" i="7"/>
  <c r="P48" i="7"/>
  <c r="D16" i="7"/>
  <c r="A16" i="7"/>
  <c r="D29" i="7"/>
  <c r="A29" i="7"/>
  <c r="I13" i="7"/>
  <c r="F13" i="7"/>
  <c r="I22" i="7"/>
  <c r="F22" i="7"/>
  <c r="F31" i="7"/>
  <c r="I31" i="7"/>
  <c r="N10" i="7"/>
  <c r="K10" i="7"/>
  <c r="N27" i="7"/>
  <c r="K27" i="7"/>
  <c r="S33" i="7"/>
  <c r="P33" i="7"/>
  <c r="I71" i="7"/>
  <c r="F71" i="7"/>
  <c r="I62" i="7"/>
  <c r="F62" i="7"/>
  <c r="I53" i="7"/>
  <c r="F53" i="7"/>
  <c r="I44" i="7"/>
  <c r="F44" i="7"/>
  <c r="P69" i="7"/>
  <c r="S69" i="7"/>
  <c r="P63" i="7"/>
  <c r="S63" i="7"/>
  <c r="S57" i="7"/>
  <c r="P57" i="7"/>
  <c r="S46" i="7"/>
  <c r="P46" i="7"/>
  <c r="N18" i="7"/>
  <c r="K18" i="7"/>
  <c r="N28" i="7"/>
  <c r="K28" i="7"/>
  <c r="X21" i="7"/>
  <c r="U21" i="7"/>
  <c r="X10" i="7"/>
  <c r="U10" i="7"/>
  <c r="D66" i="7"/>
  <c r="A66" i="7"/>
  <c r="D52" i="7"/>
  <c r="A52" i="7"/>
  <c r="D41" i="7"/>
  <c r="E41" i="7" s="1"/>
  <c r="E42" i="7" s="1"/>
  <c r="A41" i="7"/>
  <c r="I58" i="7"/>
  <c r="F58" i="7"/>
  <c r="I68" i="7"/>
  <c r="F68" i="7"/>
  <c r="P45" i="7"/>
  <c r="S45" i="7"/>
  <c r="N35" i="7"/>
  <c r="K35" i="7"/>
  <c r="N26" i="7"/>
  <c r="K26" i="7"/>
  <c r="N17" i="7"/>
  <c r="K17" i="7"/>
  <c r="N8" i="7"/>
  <c r="K8" i="7"/>
  <c r="D21" i="7"/>
  <c r="A21" i="7"/>
  <c r="X23" i="7"/>
  <c r="U23" i="7"/>
  <c r="D44" i="7"/>
  <c r="A44" i="7"/>
  <c r="D71" i="7"/>
  <c r="A71" i="7"/>
  <c r="S34" i="7"/>
  <c r="P34" i="7"/>
  <c r="S32" i="7"/>
  <c r="P32" i="7"/>
  <c r="P14" i="7"/>
  <c r="S14" i="7"/>
  <c r="S9" i="7"/>
  <c r="P9" i="7"/>
  <c r="S22" i="7"/>
  <c r="P22" i="7"/>
  <c r="AC14" i="7"/>
  <c r="Z14" i="7"/>
  <c r="AC30" i="7"/>
  <c r="Z30" i="7"/>
  <c r="AC12" i="7"/>
  <c r="Z12" i="7"/>
  <c r="AC25" i="7"/>
  <c r="Z25" i="7"/>
  <c r="AC16" i="7"/>
  <c r="Z16" i="7"/>
  <c r="AC6" i="7"/>
  <c r="Z6" i="7"/>
  <c r="N57" i="7"/>
  <c r="K57" i="7"/>
  <c r="N70" i="7"/>
  <c r="K70" i="7"/>
  <c r="N52" i="7"/>
  <c r="K52" i="7"/>
  <c r="N62" i="7"/>
  <c r="K62" i="7"/>
  <c r="N44" i="7"/>
  <c r="K44" i="7"/>
  <c r="U42" i="7"/>
  <c r="X42" i="7"/>
  <c r="X65" i="7"/>
  <c r="U65" i="7"/>
  <c r="X56" i="7"/>
  <c r="U56" i="7"/>
  <c r="X68" i="7"/>
  <c r="U68" i="7"/>
  <c r="X41" i="7"/>
  <c r="U41" i="7"/>
  <c r="U55" i="7"/>
  <c r="X55" i="7"/>
  <c r="D9" i="7"/>
  <c r="A9" i="7"/>
  <c r="D18" i="7"/>
  <c r="A18" i="7"/>
  <c r="D27" i="7"/>
  <c r="A27" i="7"/>
  <c r="D36" i="7"/>
  <c r="A36" i="7"/>
  <c r="X35" i="7"/>
  <c r="U35" i="7"/>
  <c r="X26" i="7"/>
  <c r="U26" i="7"/>
  <c r="U17" i="7"/>
  <c r="X17" i="7"/>
  <c r="X8" i="7"/>
  <c r="U8" i="7"/>
  <c r="D50" i="7"/>
  <c r="A50" i="7"/>
  <c r="D59" i="7"/>
  <c r="A59" i="7"/>
  <c r="D68" i="7"/>
  <c r="A68" i="7"/>
  <c r="S30" i="7"/>
  <c r="P30" i="7"/>
  <c r="S13" i="7"/>
  <c r="P13" i="7"/>
  <c r="S25" i="7"/>
  <c r="P25" i="7"/>
  <c r="S35" i="7"/>
  <c r="P35" i="7"/>
  <c r="S26" i="7"/>
  <c r="P26" i="7"/>
  <c r="S17" i="7"/>
  <c r="P17" i="7"/>
  <c r="S8" i="7"/>
  <c r="P8" i="7"/>
  <c r="S12" i="7"/>
  <c r="P12" i="7"/>
  <c r="AC23" i="7"/>
  <c r="Z23" i="7"/>
  <c r="AC26" i="7"/>
  <c r="Z26" i="7"/>
  <c r="AC33" i="7"/>
  <c r="Z33" i="7"/>
  <c r="AC24" i="7"/>
  <c r="Z24" i="7"/>
  <c r="AC15" i="7"/>
  <c r="Z15" i="7"/>
  <c r="AC7" i="7"/>
  <c r="Z7" i="7"/>
  <c r="AC28" i="7"/>
  <c r="Z28" i="7"/>
  <c r="AC19" i="7"/>
  <c r="Z19" i="7"/>
  <c r="AC10" i="7"/>
  <c r="Z10" i="7"/>
  <c r="N66" i="7"/>
  <c r="K66" i="7"/>
  <c r="N69" i="7"/>
  <c r="K69" i="7"/>
  <c r="N42" i="7"/>
  <c r="K42" i="7"/>
  <c r="N64" i="7"/>
  <c r="K64" i="7"/>
  <c r="N55" i="7"/>
  <c r="K55" i="7"/>
  <c r="N46" i="7"/>
  <c r="K46" i="7"/>
  <c r="N65" i="7"/>
  <c r="K65" i="7"/>
  <c r="N56" i="7"/>
  <c r="K56" i="7"/>
  <c r="N47" i="7"/>
  <c r="K47" i="7"/>
  <c r="X62" i="7"/>
  <c r="U62" i="7"/>
  <c r="X53" i="7"/>
  <c r="U53" i="7"/>
  <c r="X63" i="7"/>
  <c r="U63" i="7"/>
  <c r="X59" i="7"/>
  <c r="U59" i="7"/>
  <c r="X48" i="7"/>
  <c r="U48" i="7"/>
  <c r="U67" i="7"/>
  <c r="X67" i="7"/>
  <c r="U58" i="7"/>
  <c r="X58" i="7"/>
  <c r="U49" i="7"/>
  <c r="X49" i="7"/>
  <c r="D12" i="7"/>
  <c r="A12" i="7"/>
  <c r="D30" i="7"/>
  <c r="A30" i="7"/>
  <c r="X32" i="7"/>
  <c r="U32" i="7"/>
  <c r="X14" i="7"/>
  <c r="U14" i="7"/>
  <c r="D53" i="7"/>
  <c r="A53" i="7"/>
  <c r="D62" i="7"/>
  <c r="A62" i="7"/>
  <c r="S28" i="7"/>
  <c r="P28" i="7"/>
  <c r="S16" i="7"/>
  <c r="P16" i="7"/>
  <c r="S23" i="7"/>
  <c r="P23" i="7"/>
  <c r="S18" i="7"/>
  <c r="P18" i="7"/>
  <c r="AC17" i="7"/>
  <c r="Z17" i="7"/>
  <c r="AC21" i="7"/>
  <c r="Z21" i="7"/>
  <c r="AC34" i="7"/>
  <c r="Z34" i="7"/>
  <c r="N60" i="7"/>
  <c r="K60" i="7"/>
  <c r="N61" i="7"/>
  <c r="K61" i="7"/>
  <c r="N43" i="7"/>
  <c r="K43" i="7"/>
  <c r="N53" i="7"/>
  <c r="K53" i="7"/>
  <c r="U57" i="7"/>
  <c r="X57" i="7"/>
  <c r="U64" i="7"/>
  <c r="X64" i="7"/>
  <c r="U46" i="7"/>
  <c r="X46" i="7"/>
  <c r="D15" i="7"/>
  <c r="A15" i="7"/>
  <c r="D24" i="7"/>
  <c r="A24" i="7"/>
  <c r="D33" i="7"/>
  <c r="A33" i="7"/>
  <c r="X29" i="7"/>
  <c r="U29" i="7"/>
  <c r="X20" i="7"/>
  <c r="U20" i="7"/>
  <c r="X11" i="7"/>
  <c r="U11" i="7"/>
  <c r="D47" i="7"/>
  <c r="A47" i="7"/>
  <c r="D56" i="7"/>
  <c r="A56" i="7"/>
  <c r="D65" i="7"/>
  <c r="A65" i="7"/>
  <c r="S21" i="7"/>
  <c r="P21" i="7"/>
  <c r="S27" i="7"/>
  <c r="P27" i="7"/>
  <c r="S7" i="7"/>
  <c r="P7" i="7"/>
  <c r="S29" i="7"/>
  <c r="P29" i="7"/>
  <c r="S20" i="7"/>
  <c r="P20" i="7"/>
  <c r="S11" i="7"/>
  <c r="P11" i="7"/>
  <c r="S15" i="7"/>
  <c r="P15" i="7"/>
  <c r="S6" i="7"/>
  <c r="P6" i="7"/>
  <c r="AC32" i="7"/>
  <c r="Z32" i="7"/>
  <c r="AC35" i="7"/>
  <c r="Z35" i="7"/>
  <c r="AC8" i="7"/>
  <c r="Z8" i="7"/>
  <c r="AC27" i="7"/>
  <c r="Z27" i="7"/>
  <c r="AC18" i="7"/>
  <c r="Z18" i="7"/>
  <c r="AC9" i="7"/>
  <c r="Z9" i="7"/>
  <c r="AC31" i="7"/>
  <c r="Z31" i="7"/>
  <c r="AC22" i="7"/>
  <c r="Z22" i="7"/>
  <c r="AC13" i="7"/>
  <c r="Z13" i="7"/>
  <c r="N48" i="7"/>
  <c r="K48" i="7"/>
  <c r="N51" i="7"/>
  <c r="K51" i="7"/>
  <c r="N67" i="7"/>
  <c r="K67" i="7"/>
  <c r="K58" i="7"/>
  <c r="N58" i="7"/>
  <c r="K49" i="7"/>
  <c r="N49" i="7"/>
  <c r="N68" i="7"/>
  <c r="K68" i="7"/>
  <c r="N59" i="7"/>
  <c r="K59" i="7"/>
  <c r="N50" i="7"/>
  <c r="K50" i="7"/>
  <c r="N41" i="7"/>
  <c r="K41" i="7"/>
  <c r="X45" i="7"/>
  <c r="U45" i="7"/>
  <c r="U69" i="7"/>
  <c r="X69" i="7"/>
  <c r="X60" i="7"/>
  <c r="U60" i="7"/>
  <c r="X66" i="7"/>
  <c r="U66" i="7"/>
  <c r="X50" i="7"/>
  <c r="U50" i="7"/>
  <c r="U70" i="7"/>
  <c r="X70" i="7"/>
  <c r="U61" i="7"/>
  <c r="X61" i="7"/>
  <c r="U52" i="7"/>
  <c r="X52" i="7"/>
  <c r="U43" i="7"/>
  <c r="X43" i="7"/>
  <c r="AD44" i="7" l="1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AB72" i="7"/>
  <c r="J43" i="7"/>
  <c r="J44" i="7" s="1"/>
  <c r="J45" i="7" s="1"/>
  <c r="J46" i="7" s="1"/>
  <c r="J47" i="7" s="1"/>
  <c r="J48" i="7" s="1"/>
  <c r="J49" i="7" s="1"/>
  <c r="J50" i="7" s="1"/>
  <c r="J51" i="7" s="1"/>
  <c r="J52" i="7" s="1"/>
  <c r="J53" i="7" s="1"/>
  <c r="J54" i="7" s="1"/>
  <c r="J55" i="7" s="1"/>
  <c r="J56" i="7" s="1"/>
  <c r="J57" i="7" s="1"/>
  <c r="J58" i="7" s="1"/>
  <c r="J59" i="7" s="1"/>
  <c r="J60" i="7" s="1"/>
  <c r="J61" i="7" s="1"/>
  <c r="J62" i="7" s="1"/>
  <c r="J63" i="7" s="1"/>
  <c r="J64" i="7" s="1"/>
  <c r="J65" i="7" s="1"/>
  <c r="J66" i="7" s="1"/>
  <c r="J67" i="7" s="1"/>
  <c r="J68" i="7" s="1"/>
  <c r="J69" i="7" s="1"/>
  <c r="J70" i="7" s="1"/>
  <c r="J71" i="7" s="1"/>
  <c r="J72" i="7" s="1"/>
  <c r="E43" i="7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R72" i="7"/>
  <c r="T42" i="7"/>
  <c r="T43" i="7" s="1"/>
  <c r="T44" i="7" s="1"/>
  <c r="T45" i="7" s="1"/>
  <c r="T46" i="7" s="1"/>
  <c r="T47" i="7" s="1"/>
  <c r="T48" i="7" s="1"/>
  <c r="T49" i="7" s="1"/>
  <c r="T50" i="7" s="1"/>
  <c r="T51" i="7" s="1"/>
  <c r="T52" i="7" s="1"/>
  <c r="T53" i="7" s="1"/>
  <c r="T54" i="7" s="1"/>
  <c r="T55" i="7" s="1"/>
  <c r="T56" i="7" s="1"/>
  <c r="T57" i="7" s="1"/>
  <c r="T58" i="7" s="1"/>
  <c r="T59" i="7" s="1"/>
  <c r="T60" i="7" s="1"/>
  <c r="T61" i="7" s="1"/>
  <c r="T62" i="7" s="1"/>
  <c r="T63" i="7" s="1"/>
  <c r="T64" i="7" s="1"/>
  <c r="T65" i="7" s="1"/>
  <c r="T66" i="7" s="1"/>
  <c r="T67" i="7" s="1"/>
  <c r="T68" i="7" s="1"/>
  <c r="T69" i="7" s="1"/>
  <c r="T70" i="7" s="1"/>
  <c r="T71" i="7" s="1"/>
  <c r="T72" i="7" s="1"/>
  <c r="J8" i="7"/>
  <c r="J9" i="7" s="1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35" i="7" s="1"/>
  <c r="J36" i="7" s="1"/>
  <c r="J37" i="7" s="1"/>
  <c r="H37" i="7"/>
  <c r="O6" i="7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M37" i="7"/>
  <c r="H72" i="7"/>
  <c r="R37" i="7"/>
  <c r="T6" i="7"/>
  <c r="T7" i="7" s="1"/>
  <c r="T8" i="7" s="1"/>
  <c r="T9" i="7" s="1"/>
  <c r="T10" i="7" s="1"/>
  <c r="T11" i="7" s="1"/>
  <c r="T12" i="7" s="1"/>
  <c r="T13" i="7" s="1"/>
  <c r="T14" i="7" s="1"/>
  <c r="T15" i="7" s="1"/>
  <c r="T16" i="7" s="1"/>
  <c r="T17" i="7" s="1"/>
  <c r="T18" i="7" s="1"/>
  <c r="T19" i="7" s="1"/>
  <c r="T20" i="7" s="1"/>
  <c r="T21" i="7" s="1"/>
  <c r="T22" i="7" s="1"/>
  <c r="T23" i="7" s="1"/>
  <c r="T24" i="7" s="1"/>
  <c r="T25" i="7" s="1"/>
  <c r="T26" i="7" s="1"/>
  <c r="T27" i="7" s="1"/>
  <c r="T28" i="7" s="1"/>
  <c r="T29" i="7" s="1"/>
  <c r="T30" i="7" s="1"/>
  <c r="T31" i="7" s="1"/>
  <c r="T32" i="7" s="1"/>
  <c r="T33" i="7" s="1"/>
  <c r="T34" i="7" s="1"/>
  <c r="T35" i="7" s="1"/>
  <c r="T36" i="7" s="1"/>
  <c r="T37" i="7" s="1"/>
  <c r="Y8" i="7"/>
  <c r="Y9" i="7" s="1"/>
  <c r="Y10" i="7" s="1"/>
  <c r="Y11" i="7" s="1"/>
  <c r="Y12" i="7" s="1"/>
  <c r="Y13" i="7" s="1"/>
  <c r="Y14" i="7" s="1"/>
  <c r="Y15" i="7" s="1"/>
  <c r="Y16" i="7" s="1"/>
  <c r="Y17" i="7" s="1"/>
  <c r="Y18" i="7" s="1"/>
  <c r="Y19" i="7" s="1"/>
  <c r="Y20" i="7" s="1"/>
  <c r="Y21" i="7" s="1"/>
  <c r="Y22" i="7" s="1"/>
  <c r="Y23" i="7" s="1"/>
  <c r="Y24" i="7" s="1"/>
  <c r="Y25" i="7" s="1"/>
  <c r="Y26" i="7" s="1"/>
  <c r="Y27" i="7" s="1"/>
  <c r="Y28" i="7" s="1"/>
  <c r="Y29" i="7" s="1"/>
  <c r="Y30" i="7" s="1"/>
  <c r="Y31" i="7" s="1"/>
  <c r="Y32" i="7" s="1"/>
  <c r="Y33" i="7" s="1"/>
  <c r="Y34" i="7" s="1"/>
  <c r="Y35" i="7" s="1"/>
  <c r="Y36" i="7" s="1"/>
  <c r="Y37" i="7" s="1"/>
  <c r="W37" i="7"/>
  <c r="Y41" i="7"/>
  <c r="Y42" i="7" s="1"/>
  <c r="Y43" i="7" s="1"/>
  <c r="Y44" i="7" s="1"/>
  <c r="Y45" i="7" s="1"/>
  <c r="Y46" i="7" s="1"/>
  <c r="Y47" i="7" s="1"/>
  <c r="Y48" i="7" s="1"/>
  <c r="Y49" i="7" s="1"/>
  <c r="Y50" i="7" s="1"/>
  <c r="Y51" i="7" s="1"/>
  <c r="Y52" i="7" s="1"/>
  <c r="Y53" i="7" s="1"/>
  <c r="Y54" i="7" s="1"/>
  <c r="Y55" i="7" s="1"/>
  <c r="Y56" i="7" s="1"/>
  <c r="Y57" i="7" s="1"/>
  <c r="Y58" i="7" s="1"/>
  <c r="Y59" i="7" s="1"/>
  <c r="Y60" i="7" s="1"/>
  <c r="Y61" i="7" s="1"/>
  <c r="Y62" i="7" s="1"/>
  <c r="Y63" i="7" s="1"/>
  <c r="Y64" i="7" s="1"/>
  <c r="Y65" i="7" s="1"/>
  <c r="Y66" i="7" s="1"/>
  <c r="Y67" i="7" s="1"/>
  <c r="Y68" i="7" s="1"/>
  <c r="Y69" i="7" s="1"/>
  <c r="Y70" i="7" s="1"/>
  <c r="Y71" i="7" s="1"/>
  <c r="Y72" i="7" s="1"/>
  <c r="W72" i="7"/>
  <c r="AD6" i="7"/>
  <c r="AD7" i="7" s="1"/>
  <c r="AD8" i="7" s="1"/>
  <c r="AD9" i="7" s="1"/>
  <c r="AD10" i="7" s="1"/>
  <c r="AD11" i="7" s="1"/>
  <c r="AD12" i="7" s="1"/>
  <c r="AD13" i="7" s="1"/>
  <c r="AD14" i="7" s="1"/>
  <c r="AD15" i="7" s="1"/>
  <c r="AD16" i="7" s="1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B37" i="7"/>
  <c r="C72" i="7"/>
  <c r="M72" i="7"/>
  <c r="O41" i="7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C37" i="7"/>
  <c r="AB74" i="7" l="1"/>
  <c r="K7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Schneider Simon</author>
  </authors>
  <commentList>
    <comment ref="G2" authorId="0" shapeId="0" xr:uid="{00000000-0006-0000-0000-000001000000}">
      <text>
        <r>
          <rPr>
            <b/>
            <sz val="8"/>
            <color indexed="81"/>
            <rFont val="Segoe UI"/>
            <family val="2"/>
          </rPr>
          <t>Hinweis:</t>
        </r>
        <r>
          <rPr>
            <sz val="8"/>
            <color indexed="81"/>
            <rFont val="Segoe UI"/>
            <family val="2"/>
          </rPr>
          <t xml:space="preserve">
Der Arbeitszeitkalender ist für das Jahr 2022 aktualisiert. Bei Veränderung der Jahreszahl werden die Jahresarbeitsstunden automatisch berechnet. Die Feiertage sind je Region und Jahr entsprechend anzupassen.</t>
        </r>
      </text>
    </comment>
  </commentList>
</comments>
</file>

<file path=xl/sharedStrings.xml><?xml version="1.0" encoding="utf-8"?>
<sst xmlns="http://schemas.openxmlformats.org/spreadsheetml/2006/main" count="58" uniqueCount="29">
  <si>
    <t>Karfreitag</t>
  </si>
  <si>
    <t>Ostermontag</t>
  </si>
  <si>
    <t>Berchtoldstag</t>
  </si>
  <si>
    <t>kum.</t>
  </si>
  <si>
    <t>h/Tg</t>
  </si>
  <si>
    <t>Feiertage</t>
  </si>
  <si>
    <t>Neujahrstag</t>
  </si>
  <si>
    <t>Auffahrtstag</t>
  </si>
  <si>
    <t>1. August</t>
  </si>
  <si>
    <t>Stephanstag</t>
  </si>
  <si>
    <t>Weihnachtstag</t>
  </si>
  <si>
    <t>Ostern</t>
  </si>
  <si>
    <t>Pfingsten</t>
  </si>
  <si>
    <t>Unternehmen:</t>
  </si>
  <si>
    <t>Legende</t>
  </si>
  <si>
    <t>Schreinerei</t>
  </si>
  <si>
    <t>Der Kalender ist pro Unternehmen zu aktualisieren und die Feiertage nach Region anzupassen.</t>
  </si>
  <si>
    <t>GAV Art 37 Absatz 1, Anhang II</t>
  </si>
  <si>
    <t>Pfingstmontag</t>
  </si>
  <si>
    <t>Firma:</t>
  </si>
  <si>
    <t xml:space="preserve">Jahresarbeitsstunden </t>
  </si>
  <si>
    <t>Region:</t>
  </si>
  <si>
    <t>Arbeitszeiten</t>
  </si>
  <si>
    <t>Zwischen der GAV-Jahresarbeitszeit JAZ (Soll) und der Arbeitszeit nach Tagen besteht eine mathematische Differenz. Diese entsteht durch die effektive Jahreskonstellation der Werktage, Wochenenden und Feiertage. Wird dadurch die GAV-JAZ unterschritten, so sind diese Stunden während des Jahres vorzuholen. Im anderen Fall, wenn die GAV-JAZ überschritten wird, so sind diese Stunden während des Jahres zu kompensieren.</t>
  </si>
  <si>
    <t>Tag d. Arbeit</t>
  </si>
  <si>
    <t>Auffahrt</t>
  </si>
  <si>
    <t>Silvester</t>
  </si>
  <si>
    <t xml:space="preserve">GAV-Schreinergewerbe 2018 - 2020: 
Arbeitszeit 41.5 Std./Woche, Jahresarbeitszeit 2164.0 Std/Jahr </t>
  </si>
  <si>
    <t>Kanton Graubünden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</si>
</sst>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#,##0.00_ ;\-#,##0.00\ "/>
    <numFmt numFmtId="166" formatCode="#,##0.0_ ;\-#,##0.0\ "/>
    <numFmt numFmtId="167" formatCode="mmmm"/>
    <numFmt numFmtId="168" formatCode="d"/>
    <numFmt numFmtId="169" formatCode="d/"/>
    <numFmt numFmtId="170" formatCode="ddd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sz val="1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7"/>
      <name val="Arial Narrow"/>
      <family val="2"/>
    </font>
    <font>
      <sz val="8"/>
      <name val="Arial Narrow"/>
      <family val="2"/>
    </font>
    <font>
      <sz val="6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6"/>
      <name val="Arial"/>
      <family val="2"/>
    </font>
    <font>
      <sz val="9"/>
      <name val="Arial Narrow"/>
      <family val="2"/>
    </font>
    <font>
      <i/>
      <sz val="6"/>
      <name val="Arial"/>
      <family val="2"/>
    </font>
    <font>
      <i/>
      <sz val="8"/>
      <name val="Arial Narrow"/>
      <family val="2"/>
    </font>
    <font>
      <i/>
      <sz val="8"/>
      <color indexed="12"/>
      <name val="Arial"/>
      <family val="2"/>
    </font>
    <font>
      <sz val="7"/>
      <color indexed="12"/>
      <name val="Arial"/>
      <family val="2"/>
    </font>
    <font>
      <sz val="7"/>
      <color indexed="12"/>
      <name val="Arial Narrow"/>
      <family val="2"/>
    </font>
    <font>
      <b/>
      <sz val="7"/>
      <color indexed="12"/>
      <name val="Arial"/>
      <family val="2"/>
    </font>
    <font>
      <b/>
      <sz val="9"/>
      <color indexed="12"/>
      <name val="Arial Narrow"/>
      <family val="2"/>
    </font>
    <font>
      <b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4"/>
      <color indexed="12"/>
      <name val="Arial"/>
      <family val="2"/>
    </font>
    <font>
      <sz val="5"/>
      <name val="Arial Narrow"/>
      <family val="2"/>
    </font>
    <font>
      <b/>
      <sz val="6"/>
      <name val="Arial"/>
      <family val="2"/>
    </font>
    <font>
      <sz val="6"/>
      <color indexed="12"/>
      <name val="Arial"/>
      <family val="2"/>
    </font>
    <font>
      <i/>
      <sz val="6"/>
      <name val="Arial Narrow"/>
      <family val="2"/>
    </font>
    <font>
      <b/>
      <sz val="6"/>
      <color indexed="12"/>
      <name val="Arial"/>
      <family val="2"/>
    </font>
    <font>
      <sz val="6"/>
      <color indexed="12"/>
      <name val="Arial Narrow"/>
      <family val="2"/>
    </font>
    <font>
      <i/>
      <sz val="6"/>
      <color indexed="12"/>
      <name val="Arial"/>
      <family val="2"/>
    </font>
    <font>
      <b/>
      <sz val="9"/>
      <color rgb="FF0000FF"/>
      <name val="Arial Narrow"/>
      <family val="2"/>
    </font>
    <font>
      <sz val="7"/>
      <color rgb="FFFF0000"/>
      <name val="Arial"/>
      <family val="2"/>
    </font>
    <font>
      <sz val="6"/>
      <color rgb="FFFF0000"/>
      <name val="Arial Narrow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6"/>
      <color rgb="FF0000FF"/>
      <name val="Arial Narrow"/>
      <family val="2"/>
    </font>
    <font>
      <b/>
      <sz val="7"/>
      <color rgb="FF0000FF"/>
      <name val="Arial"/>
      <family val="2"/>
    </font>
    <font>
      <b/>
      <sz val="8"/>
      <name val="Arial"/>
      <family val="2"/>
    </font>
    <font>
      <b/>
      <sz val="8"/>
      <color indexed="81"/>
      <name val="Segoe UI"/>
      <family val="2"/>
    </font>
    <font>
      <sz val="8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/>
      <right/>
      <top style="hair">
        <color indexed="64"/>
      </top>
      <bottom style="thin">
        <color rgb="FF969696"/>
      </bottom>
      <diagonal/>
    </border>
    <border>
      <left/>
      <right style="thin">
        <color rgb="FF969696"/>
      </right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hair">
        <color indexed="64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/>
      <bottom style="thin">
        <color rgb="FF969696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7">
    <xf numFmtId="0" fontId="0" fillId="0" borderId="0" xfId="0"/>
    <xf numFmtId="0" fontId="4" fillId="0" borderId="0" xfId="0" applyFont="1"/>
    <xf numFmtId="0" fontId="4" fillId="0" borderId="0" xfId="0" applyFont="1" applyBorder="1"/>
    <xf numFmtId="0" fontId="1" fillId="0" borderId="0" xfId="0" applyFont="1"/>
    <xf numFmtId="0" fontId="4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Border="1" applyAlignment="1">
      <alignment vertical="top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0" xfId="0" applyFont="1"/>
    <xf numFmtId="164" fontId="11" fillId="0" borderId="0" xfId="0" applyNumberFormat="1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Fill="1" applyBorder="1"/>
    <xf numFmtId="165" fontId="10" fillId="0" borderId="0" xfId="1" applyNumberFormat="1" applyFont="1" applyFill="1" applyBorder="1" applyAlignment="1"/>
    <xf numFmtId="0" fontId="10" fillId="0" borderId="0" xfId="0" applyFont="1" applyFill="1"/>
    <xf numFmtId="165" fontId="10" fillId="0" borderId="0" xfId="1" applyNumberFormat="1" applyFont="1" applyFill="1" applyBorder="1"/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13" fillId="0" borderId="0" xfId="0" applyFont="1" applyFill="1" applyBorder="1"/>
    <xf numFmtId="0" fontId="7" fillId="0" borderId="0" xfId="0" applyFont="1" applyAlignment="1"/>
    <xf numFmtId="0" fontId="5" fillId="0" borderId="0" xfId="0" applyFont="1" applyAlignment="1"/>
    <xf numFmtId="164" fontId="4" fillId="0" borderId="0" xfId="0" applyNumberFormat="1" applyFont="1" applyFill="1" applyBorder="1"/>
    <xf numFmtId="0" fontId="24" fillId="0" borderId="0" xfId="0" applyFont="1" applyAlignment="1">
      <alignment horizontal="left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right"/>
    </xf>
    <xf numFmtId="164" fontId="8" fillId="0" borderId="3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49" fontId="13" fillId="0" borderId="5" xfId="0" applyNumberFormat="1" applyFont="1" applyFill="1" applyBorder="1" applyAlignment="1">
      <alignment horizontal="left" vertical="center"/>
    </xf>
    <xf numFmtId="164" fontId="10" fillId="0" borderId="6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vertical="center"/>
    </xf>
    <xf numFmtId="164" fontId="8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/>
    </xf>
    <xf numFmtId="164" fontId="9" fillId="0" borderId="7" xfId="0" applyNumberFormat="1" applyFont="1" applyFill="1" applyBorder="1" applyAlignment="1">
      <alignment horizontal="center" vertical="center"/>
    </xf>
    <xf numFmtId="165" fontId="9" fillId="0" borderId="7" xfId="1" applyNumberFormat="1" applyFont="1" applyFill="1" applyBorder="1" applyAlignment="1">
      <alignment vertical="center"/>
    </xf>
    <xf numFmtId="164" fontId="10" fillId="0" borderId="0" xfId="0" applyNumberFormat="1" applyFont="1" applyBorder="1" applyAlignment="1">
      <alignment horizontal="left"/>
    </xf>
    <xf numFmtId="166" fontId="21" fillId="0" borderId="0" xfId="1" applyNumberFormat="1" applyFont="1" applyFill="1" applyBorder="1" applyAlignment="1">
      <alignment vertic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 applyBorder="1"/>
    <xf numFmtId="164" fontId="8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9" fillId="0" borderId="0" xfId="0" applyFont="1" applyBorder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2" fontId="10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vertical="top"/>
    </xf>
    <xf numFmtId="164" fontId="4" fillId="0" borderId="0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right" vertical="top"/>
    </xf>
    <xf numFmtId="0" fontId="16" fillId="0" borderId="0" xfId="0" applyFont="1" applyBorder="1" applyAlignment="1">
      <alignment vertical="top" wrapText="1"/>
    </xf>
    <xf numFmtId="164" fontId="17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 vertical="top"/>
    </xf>
    <xf numFmtId="0" fontId="10" fillId="0" borderId="0" xfId="0" applyFont="1" applyAlignment="1">
      <alignment vertical="top" wrapText="1"/>
    </xf>
    <xf numFmtId="164" fontId="4" fillId="0" borderId="0" xfId="0" applyNumberFormat="1" applyFont="1" applyAlignment="1">
      <alignment horizontal="right"/>
    </xf>
    <xf numFmtId="0" fontId="33" fillId="0" borderId="0" xfId="0" applyFont="1"/>
    <xf numFmtId="0" fontId="34" fillId="0" borderId="0" xfId="0" applyFont="1"/>
    <xf numFmtId="164" fontId="33" fillId="0" borderId="0" xfId="0" applyNumberFormat="1" applyFont="1" applyAlignment="1">
      <alignment horizontal="center"/>
    </xf>
    <xf numFmtId="164" fontId="34" fillId="0" borderId="0" xfId="0" applyNumberFormat="1" applyFont="1" applyAlignment="1">
      <alignment horizontal="center"/>
    </xf>
    <xf numFmtId="2" fontId="20" fillId="0" borderId="0" xfId="0" applyNumberFormat="1" applyFont="1" applyFill="1" applyBorder="1" applyAlignment="1">
      <alignment horizontal="center" vertical="center"/>
    </xf>
    <xf numFmtId="2" fontId="21" fillId="0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9" xfId="0" applyFont="1" applyFill="1" applyBorder="1" applyAlignment="1">
      <alignment vertical="center"/>
    </xf>
    <xf numFmtId="164" fontId="27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28" fillId="0" borderId="0" xfId="0" applyFont="1" applyBorder="1" applyAlignment="1">
      <alignment vertical="top" wrapText="1"/>
    </xf>
    <xf numFmtId="0" fontId="35" fillId="0" borderId="0" xfId="0" applyFont="1"/>
    <xf numFmtId="0" fontId="13" fillId="0" borderId="0" xfId="0" applyFont="1" applyAlignment="1"/>
    <xf numFmtId="0" fontId="10" fillId="0" borderId="7" xfId="0" applyFont="1" applyFill="1" applyBorder="1" applyAlignment="1">
      <alignment vertical="center"/>
    </xf>
    <xf numFmtId="0" fontId="36" fillId="0" borderId="0" xfId="0" applyFont="1"/>
    <xf numFmtId="0" fontId="13" fillId="0" borderId="2" xfId="0" applyFont="1" applyFill="1" applyBorder="1"/>
    <xf numFmtId="164" fontId="31" fillId="0" borderId="0" xfId="0" applyNumberFormat="1" applyFont="1" applyAlignment="1">
      <alignment vertical="top" wrapText="1"/>
    </xf>
    <xf numFmtId="0" fontId="10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2" fontId="38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2" fontId="22" fillId="0" borderId="0" xfId="0" applyNumberFormat="1" applyFont="1" applyFill="1" applyBorder="1" applyAlignment="1">
      <alignment horizontal="center"/>
    </xf>
    <xf numFmtId="2" fontId="20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169" fontId="4" fillId="0" borderId="0" xfId="0" applyNumberFormat="1" applyFont="1" applyFill="1" applyBorder="1" applyAlignment="1">
      <alignment horizontal="right" vertical="center"/>
    </xf>
    <xf numFmtId="2" fontId="13" fillId="0" borderId="5" xfId="0" applyNumberFormat="1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0" xfId="0" applyFont="1" applyFill="1"/>
    <xf numFmtId="0" fontId="13" fillId="0" borderId="9" xfId="0" applyFont="1" applyFill="1" applyBorder="1" applyAlignment="1">
      <alignment vertical="center"/>
    </xf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166" fontId="21" fillId="0" borderId="0" xfId="1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left"/>
    </xf>
    <xf numFmtId="0" fontId="37" fillId="0" borderId="0" xfId="0" applyFont="1" applyFill="1" applyBorder="1" applyAlignment="1">
      <alignment horizontal="right" vertical="center"/>
    </xf>
    <xf numFmtId="0" fontId="3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Alignment="1"/>
    <xf numFmtId="0" fontId="7" fillId="0" borderId="0" xfId="0" applyFont="1" applyFill="1" applyAlignment="1"/>
    <xf numFmtId="164" fontId="10" fillId="0" borderId="0" xfId="0" applyNumberFormat="1" applyFont="1" applyFill="1" applyAlignment="1"/>
    <xf numFmtId="0" fontId="6" fillId="0" borderId="0" xfId="0" applyFont="1" applyFill="1" applyAlignment="1"/>
    <xf numFmtId="0" fontId="10" fillId="0" borderId="0" xfId="0" applyFont="1" applyFill="1" applyAlignment="1"/>
    <xf numFmtId="164" fontId="5" fillId="0" borderId="0" xfId="0" applyNumberFormat="1" applyFont="1" applyFill="1" applyAlignment="1"/>
    <xf numFmtId="0" fontId="8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13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164" fontId="3" fillId="0" borderId="0" xfId="0" applyNumberFormat="1" applyFont="1" applyFill="1" applyAlignment="1">
      <alignment horizontal="center" vertical="top"/>
    </xf>
    <xf numFmtId="164" fontId="9" fillId="0" borderId="0" xfId="0" applyNumberFormat="1" applyFont="1" applyFill="1" applyAlignment="1">
      <alignment horizontal="center" vertical="top"/>
    </xf>
    <xf numFmtId="0" fontId="8" fillId="0" borderId="0" xfId="0" applyFont="1" applyFill="1" applyAlignment="1">
      <alignment horizontal="right" vertical="top"/>
    </xf>
    <xf numFmtId="0" fontId="30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vertical="top"/>
    </xf>
    <xf numFmtId="164" fontId="4" fillId="0" borderId="0" xfId="0" applyNumberFormat="1" applyFont="1" applyFill="1"/>
    <xf numFmtId="164" fontId="9" fillId="0" borderId="0" xfId="0" applyNumberFormat="1" applyFont="1" applyFill="1" applyBorder="1"/>
    <xf numFmtId="169" fontId="4" fillId="2" borderId="0" xfId="0" applyNumberFormat="1" applyFont="1" applyFill="1" applyBorder="1" applyAlignment="1">
      <alignment horizontal="right" vertical="center"/>
    </xf>
    <xf numFmtId="170" fontId="13" fillId="0" borderId="5" xfId="0" applyNumberFormat="1" applyFont="1" applyFill="1" applyBorder="1" applyAlignment="1">
      <alignment horizontal="left" vertical="center"/>
    </xf>
    <xf numFmtId="170" fontId="13" fillId="0" borderId="0" xfId="0" applyNumberFormat="1" applyFont="1" applyFill="1" applyBorder="1" applyAlignment="1">
      <alignment horizontal="left" vertical="center"/>
    </xf>
    <xf numFmtId="2" fontId="38" fillId="0" borderId="0" xfId="0" applyNumberFormat="1" applyFont="1" applyFill="1" applyBorder="1" applyAlignment="1">
      <alignment horizontal="center" vertical="center"/>
    </xf>
    <xf numFmtId="2" fontId="38" fillId="2" borderId="0" xfId="0" applyNumberFormat="1" applyFont="1" applyFill="1" applyBorder="1" applyAlignment="1">
      <alignment horizontal="center" vertical="center"/>
    </xf>
    <xf numFmtId="165" fontId="10" fillId="0" borderId="9" xfId="1" applyNumberFormat="1" applyFont="1" applyFill="1" applyBorder="1" applyAlignment="1">
      <alignment vertical="center"/>
    </xf>
    <xf numFmtId="170" fontId="13" fillId="2" borderId="5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49" fontId="25" fillId="2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25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/>
    <xf numFmtId="0" fontId="10" fillId="0" borderId="0" xfId="0" applyFont="1" applyFill="1" applyBorder="1" applyAlignment="1"/>
    <xf numFmtId="170" fontId="13" fillId="0" borderId="5" xfId="0" applyNumberFormat="1" applyFont="1" applyFill="1" applyBorder="1" applyAlignment="1">
      <alignment horizontal="left"/>
    </xf>
    <xf numFmtId="169" fontId="4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 wrapText="1"/>
    </xf>
    <xf numFmtId="49" fontId="25" fillId="2" borderId="0" xfId="0" applyNumberFormat="1" applyFont="1" applyFill="1" applyBorder="1" applyAlignment="1"/>
    <xf numFmtId="0" fontId="9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68" fontId="39" fillId="0" borderId="0" xfId="0" applyNumberFormat="1" applyFont="1" applyAlignment="1">
      <alignment horizontal="center"/>
    </xf>
    <xf numFmtId="167" fontId="13" fillId="0" borderId="11" xfId="0" applyNumberFormat="1" applyFont="1" applyBorder="1" applyAlignment="1">
      <alignment horizontal="center" vertical="top"/>
    </xf>
    <xf numFmtId="49" fontId="8" fillId="2" borderId="0" xfId="0" applyNumberFormat="1" applyFont="1" applyFill="1" applyBorder="1" applyAlignment="1">
      <alignment horizontal="center" vertical="center"/>
    </xf>
    <xf numFmtId="167" fontId="22" fillId="0" borderId="10" xfId="0" applyNumberFormat="1" applyFont="1" applyFill="1" applyBorder="1" applyAlignment="1">
      <alignment horizontal="center"/>
    </xf>
    <xf numFmtId="167" fontId="23" fillId="0" borderId="3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left" vertical="top" wrapText="1"/>
    </xf>
    <xf numFmtId="167" fontId="22" fillId="0" borderId="3" xfId="0" applyNumberFormat="1" applyFont="1" applyFill="1" applyBorder="1" applyAlignment="1">
      <alignment horizontal="center"/>
    </xf>
    <xf numFmtId="49" fontId="14" fillId="0" borderId="0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Border="1" applyAlignment="1">
      <alignment horizontal="left" vertical="top" wrapText="1"/>
    </xf>
  </cellXfs>
  <cellStyles count="2">
    <cellStyle name="Komma" xfId="1" builtinId="3"/>
    <cellStyle name="Standard" xfId="0" builtinId="0"/>
  </cellStyles>
  <dxfs count="3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128586</xdr:colOff>
      <xdr:row>76</xdr:row>
      <xdr:rowOff>28575</xdr:rowOff>
    </xdr:from>
    <xdr:to>
      <xdr:col>30</xdr:col>
      <xdr:colOff>40480</xdr:colOff>
      <xdr:row>82</xdr:row>
      <xdr:rowOff>28575</xdr:rowOff>
    </xdr:to>
    <xdr:pic>
      <xdr:nvPicPr>
        <xdr:cNvPr id="3278" name="Oaw.2010031010090603211933.01745" descr="N:\Vorlagen\vssmch\Logos\Der_Schreiner_SW_2100.0300.wmf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708" t="8849" r="10075" b="17699"/>
        <a:stretch>
          <a:fillRect/>
        </a:stretch>
      </xdr:blipFill>
      <xdr:spPr bwMode="auto">
        <a:xfrm>
          <a:off x="6242445" y="10345341"/>
          <a:ext cx="906066" cy="769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9"/>
  <sheetViews>
    <sheetView showGridLines="0" tabSelected="1" topLeftCell="A52" zoomScale="160" zoomScaleNormal="160" workbookViewId="0">
      <selection activeCell="F77" sqref="F77"/>
    </sheetView>
  </sheetViews>
  <sheetFormatPr baseColWidth="10" defaultRowHeight="9" x14ac:dyDescent="0.15"/>
  <cols>
    <col min="1" max="1" width="2.85546875" style="72" customWidth="1"/>
    <col min="2" max="2" width="2.7109375" style="1" customWidth="1"/>
    <col min="3" max="3" width="5.42578125" style="18" customWidth="1"/>
    <col min="4" max="4" width="3.42578125" style="13" customWidth="1"/>
    <col min="5" max="5" width="3.42578125" style="8" customWidth="1"/>
    <col min="6" max="6" width="2.85546875" style="72" customWidth="1"/>
    <col min="7" max="7" width="2.7109375" style="1" customWidth="1"/>
    <col min="8" max="8" width="5.42578125" style="18" customWidth="1"/>
    <col min="9" max="9" width="3.42578125" style="13" customWidth="1"/>
    <col min="10" max="10" width="3.42578125" style="8" customWidth="1"/>
    <col min="11" max="11" width="2.85546875" style="72" customWidth="1"/>
    <col min="12" max="12" width="2.7109375" style="1" customWidth="1"/>
    <col min="13" max="13" width="5.42578125" style="18" customWidth="1"/>
    <col min="14" max="14" width="3.42578125" style="13" customWidth="1"/>
    <col min="15" max="15" width="3.42578125" style="8" customWidth="1"/>
    <col min="16" max="16" width="2.85546875" style="72" customWidth="1"/>
    <col min="17" max="17" width="2.7109375" style="1" customWidth="1"/>
    <col min="18" max="18" width="5.42578125" style="18" customWidth="1"/>
    <col min="19" max="19" width="3.42578125" style="13" customWidth="1"/>
    <col min="20" max="20" width="3.42578125" style="8" customWidth="1"/>
    <col min="21" max="21" width="2.85546875" style="72" customWidth="1"/>
    <col min="22" max="22" width="2.7109375" style="1" customWidth="1"/>
    <col min="23" max="23" width="5.42578125" style="18" customWidth="1"/>
    <col min="24" max="24" width="3.42578125" style="13" customWidth="1"/>
    <col min="25" max="25" width="3.42578125" style="8" customWidth="1"/>
    <col min="26" max="26" width="2.85546875" style="72" customWidth="1"/>
    <col min="27" max="27" width="2.7109375" style="1" customWidth="1"/>
    <col min="28" max="28" width="5.42578125" style="18" customWidth="1"/>
    <col min="29" max="29" width="3.42578125" style="13" customWidth="1"/>
    <col min="30" max="30" width="3.42578125" style="8" customWidth="1"/>
    <col min="31" max="31" width="1" style="2" customWidth="1"/>
    <col min="32" max="36" width="1" style="1" customWidth="1"/>
    <col min="37" max="16384" width="11.42578125" style="1"/>
  </cols>
  <sheetData>
    <row r="1" spans="1:37" ht="15" customHeight="1" x14ac:dyDescent="0.15"/>
    <row r="2" spans="1:37" ht="21.75" customHeight="1" x14ac:dyDescent="0.25">
      <c r="A2" s="27" t="s">
        <v>22</v>
      </c>
      <c r="G2" s="155">
        <v>2022</v>
      </c>
      <c r="H2" s="155"/>
      <c r="O2" s="34" t="s">
        <v>13</v>
      </c>
      <c r="P2" s="30" t="s">
        <v>15</v>
      </c>
    </row>
    <row r="3" spans="1:37" s="28" customFormat="1" ht="24.75" customHeight="1" x14ac:dyDescent="0.3">
      <c r="A3" s="79"/>
      <c r="B3" s="156"/>
      <c r="C3" s="156"/>
      <c r="D3" s="27"/>
      <c r="E3" s="27"/>
      <c r="F3" s="112"/>
      <c r="G3" s="113"/>
      <c r="H3" s="113"/>
      <c r="I3" s="113"/>
      <c r="J3" s="114"/>
      <c r="K3" s="112"/>
      <c r="L3" s="115"/>
      <c r="M3" s="116"/>
      <c r="N3" s="117"/>
      <c r="O3" s="118"/>
      <c r="P3" s="119"/>
      <c r="Q3" s="120"/>
      <c r="R3" s="120"/>
      <c r="S3" s="120"/>
      <c r="T3" s="120"/>
      <c r="U3" s="121"/>
      <c r="V3" s="120"/>
      <c r="W3" s="120"/>
      <c r="X3" s="120"/>
      <c r="Y3" s="120"/>
      <c r="Z3" s="121"/>
      <c r="AA3" s="120"/>
      <c r="AB3" s="122"/>
      <c r="AC3" s="120"/>
      <c r="AD3" s="122"/>
      <c r="AE3" s="123"/>
      <c r="AF3" s="122"/>
      <c r="AG3" s="122"/>
      <c r="AH3" s="122"/>
      <c r="AI3" s="122"/>
      <c r="AJ3" s="122"/>
      <c r="AK3" s="122"/>
    </row>
    <row r="4" spans="1:37" s="31" customFormat="1" ht="9" customHeight="1" x14ac:dyDescent="0.2">
      <c r="A4" s="157"/>
      <c r="B4" s="157"/>
      <c r="C4" s="157"/>
      <c r="D4" s="32"/>
      <c r="E4" s="33"/>
      <c r="F4" s="124"/>
      <c r="G4" s="125"/>
      <c r="H4" s="93"/>
      <c r="I4" s="126"/>
      <c r="J4" s="127"/>
      <c r="K4" s="124"/>
      <c r="L4" s="125"/>
      <c r="M4" s="93"/>
      <c r="N4" s="126"/>
      <c r="O4" s="128"/>
      <c r="P4" s="129"/>
      <c r="Q4" s="125"/>
      <c r="R4" s="93"/>
      <c r="S4" s="126"/>
      <c r="T4" s="127"/>
      <c r="U4" s="124"/>
      <c r="V4" s="125"/>
      <c r="W4" s="93"/>
      <c r="X4" s="126"/>
      <c r="Y4" s="127"/>
      <c r="Z4" s="124"/>
      <c r="AA4" s="125"/>
      <c r="AB4" s="93"/>
      <c r="AC4" s="125"/>
      <c r="AD4" s="130"/>
      <c r="AE4" s="131"/>
      <c r="AF4" s="125"/>
      <c r="AG4" s="125"/>
      <c r="AH4" s="125"/>
      <c r="AI4" s="125"/>
      <c r="AJ4" s="125"/>
      <c r="AK4" s="125"/>
    </row>
    <row r="5" spans="1:37" s="3" customFormat="1" ht="15" customHeight="1" x14ac:dyDescent="0.2">
      <c r="A5" s="159">
        <f>DATE($G$2,1,1)</f>
        <v>44562</v>
      </c>
      <c r="B5" s="160"/>
      <c r="C5" s="160"/>
      <c r="D5" s="35" t="s">
        <v>4</v>
      </c>
      <c r="E5" s="41" t="s">
        <v>3</v>
      </c>
      <c r="F5" s="162">
        <f>DATE($G$2,2,1)</f>
        <v>44593</v>
      </c>
      <c r="G5" s="160"/>
      <c r="H5" s="160"/>
      <c r="I5" s="35" t="s">
        <v>4</v>
      </c>
      <c r="J5" s="36" t="s">
        <v>3</v>
      </c>
      <c r="K5" s="159">
        <f>DATE($G$2,3,1)</f>
        <v>44621</v>
      </c>
      <c r="L5" s="160"/>
      <c r="M5" s="160"/>
      <c r="N5" s="35" t="s">
        <v>4</v>
      </c>
      <c r="O5" s="41" t="s">
        <v>3</v>
      </c>
      <c r="P5" s="159">
        <f>DATE($G$2,4,1)</f>
        <v>44652</v>
      </c>
      <c r="Q5" s="160"/>
      <c r="R5" s="160"/>
      <c r="S5" s="35" t="s">
        <v>4</v>
      </c>
      <c r="T5" s="41" t="s">
        <v>3</v>
      </c>
      <c r="U5" s="159">
        <f>DATE($G$2,5,1)</f>
        <v>44682</v>
      </c>
      <c r="V5" s="160"/>
      <c r="W5" s="160"/>
      <c r="X5" s="35" t="s">
        <v>4</v>
      </c>
      <c r="Y5" s="41" t="s">
        <v>3</v>
      </c>
      <c r="Z5" s="159">
        <f>DATE($G$2,6,1)</f>
        <v>44713</v>
      </c>
      <c r="AA5" s="160"/>
      <c r="AB5" s="160"/>
      <c r="AC5" s="35" t="s">
        <v>4</v>
      </c>
      <c r="AD5" s="41" t="s">
        <v>3</v>
      </c>
      <c r="AE5" s="96"/>
      <c r="AF5" s="97"/>
      <c r="AG5" s="97"/>
      <c r="AH5" s="97"/>
      <c r="AI5" s="97"/>
      <c r="AJ5" s="97"/>
      <c r="AK5" s="97"/>
    </row>
    <row r="6" spans="1:37" ht="9.75" customHeight="1" x14ac:dyDescent="0.15">
      <c r="A6" s="140">
        <f>B6</f>
        <v>44562</v>
      </c>
      <c r="B6" s="134">
        <f>DATE($G$2,MONTH(A$5),1)</f>
        <v>44562</v>
      </c>
      <c r="C6" s="142" t="s">
        <v>6</v>
      </c>
      <c r="D6" s="92" t="str">
        <f>IF(WEEKDAY(B6,2)&gt;=6,"",8.3)</f>
        <v/>
      </c>
      <c r="E6" s="38">
        <f>IF(D6="",0,D6)</f>
        <v>0</v>
      </c>
      <c r="F6" s="136">
        <f>G6</f>
        <v>44593</v>
      </c>
      <c r="G6" s="94">
        <f>DATE($G$2,MONTH(F$5),1)</f>
        <v>44593</v>
      </c>
      <c r="H6" s="143"/>
      <c r="I6" s="87">
        <f>IF(WEEKDAY(G6,2)&gt;=6,"",8.3)</f>
        <v>8.3000000000000007</v>
      </c>
      <c r="J6" s="11">
        <f>IF(I6="",0,I6)</f>
        <v>8.3000000000000007</v>
      </c>
      <c r="K6" s="135">
        <f>L6</f>
        <v>44621</v>
      </c>
      <c r="L6" s="94">
        <f>DATE($G$2,MONTH(K$5),1)</f>
        <v>44621</v>
      </c>
      <c r="M6" s="143"/>
      <c r="N6" s="137">
        <f>IF(WEEKDAY(L6,2)&gt;=6,"",8.3)</f>
        <v>8.3000000000000007</v>
      </c>
      <c r="O6" s="38">
        <f>IF(N6="",0,N6)</f>
        <v>8.3000000000000007</v>
      </c>
      <c r="P6" s="135">
        <f>Q6</f>
        <v>44652</v>
      </c>
      <c r="Q6" s="94">
        <f>DATE($G$2,MONTH(P$5),1)</f>
        <v>44652</v>
      </c>
      <c r="S6" s="88">
        <f>IF(WEEKDAY(Q6,2)&gt;=6,"",8.3)</f>
        <v>8.3000000000000007</v>
      </c>
      <c r="T6" s="38">
        <f>IF(S6="",0,S6)</f>
        <v>8.3000000000000007</v>
      </c>
      <c r="U6" s="140">
        <f>V6</f>
        <v>44682</v>
      </c>
      <c r="V6" s="134">
        <f>DATE($G$2,MONTH(U$5),1)</f>
        <v>44682</v>
      </c>
      <c r="W6" s="142" t="s">
        <v>24</v>
      </c>
      <c r="X6" s="138" t="str">
        <f>IF(WEEKDAY(V6,2)&gt;=6,"",8.3)</f>
        <v/>
      </c>
      <c r="Y6" s="38">
        <f>IF(X6="",0,X6)</f>
        <v>0</v>
      </c>
      <c r="Z6" s="135">
        <f>AA6</f>
        <v>44713</v>
      </c>
      <c r="AA6" s="94">
        <f>DATE($G$2,MONTH(Z$5),1)</f>
        <v>44713</v>
      </c>
      <c r="AB6" s="143"/>
      <c r="AC6" s="70">
        <f>IF(WEEKDAY(AA6,2)&gt;=6,"",8.3)</f>
        <v>8.3000000000000007</v>
      </c>
      <c r="AD6" s="38">
        <f>IF(AC6="",0,AC6)</f>
        <v>8.3000000000000007</v>
      </c>
      <c r="AE6" s="5"/>
      <c r="AF6" s="6"/>
      <c r="AG6" s="6"/>
      <c r="AH6" s="6"/>
      <c r="AI6" s="6"/>
      <c r="AJ6" s="6">
        <v>5</v>
      </c>
      <c r="AK6" s="6"/>
    </row>
    <row r="7" spans="1:37" ht="9.75" customHeight="1" x14ac:dyDescent="0.15">
      <c r="A7" s="135">
        <f t="shared" ref="A7:A36" si="0">B7</f>
        <v>44563</v>
      </c>
      <c r="B7" s="94">
        <f>DATE($G$2,MONTH(A$5),2)</f>
        <v>44563</v>
      </c>
      <c r="C7" s="143" t="s">
        <v>2</v>
      </c>
      <c r="D7" s="70" t="str">
        <f t="shared" ref="D7:D22" si="1">IF(WEEKDAY(B7,2)&gt;=6,"",8.3)</f>
        <v/>
      </c>
      <c r="E7" s="38">
        <f>IF(D7=8.3,E6+D7,E6)</f>
        <v>0</v>
      </c>
      <c r="F7" s="136">
        <f t="shared" ref="F7:F33" si="2">G7</f>
        <v>44594</v>
      </c>
      <c r="G7" s="94">
        <f>DATE($G$2,MONTH(F$5),2)</f>
        <v>44594</v>
      </c>
      <c r="H7" s="143"/>
      <c r="I7" s="87">
        <f t="shared" ref="I7:I36" si="3">IF(WEEKDAY(G7,2)&gt;=6,"",8.3)</f>
        <v>8.3000000000000007</v>
      </c>
      <c r="J7" s="11">
        <f>IF(I7=8.3,J6+I7,J6)</f>
        <v>16.600000000000001</v>
      </c>
      <c r="K7" s="135">
        <f t="shared" ref="K7:K36" si="4">L7</f>
        <v>44622</v>
      </c>
      <c r="L7" s="94">
        <f>DATE($G$2,MONTH(K$5),2)</f>
        <v>44622</v>
      </c>
      <c r="M7" s="143"/>
      <c r="N7" s="137">
        <f t="shared" ref="N7:N36" si="5">IF(WEEKDAY(L7,2)&gt;=6,"",8.3)</f>
        <v>8.3000000000000007</v>
      </c>
      <c r="O7" s="38">
        <f>IF(N7=8.3,O6+N7,O6)</f>
        <v>16.600000000000001</v>
      </c>
      <c r="P7" s="140">
        <f t="shared" ref="P7:P35" si="6">Q7</f>
        <v>44653</v>
      </c>
      <c r="Q7" s="134">
        <f>DATE($G$2,MONTH(P$5),2)</f>
        <v>44653</v>
      </c>
      <c r="R7" s="142"/>
      <c r="S7" s="138" t="str">
        <f>IF(WEEKDAY(Q7,2)&gt;=6,"",8.3)</f>
        <v/>
      </c>
      <c r="T7" s="38">
        <f>IF(S7=8.3,T6+S7,T6)</f>
        <v>8.3000000000000007</v>
      </c>
      <c r="U7" s="135">
        <f t="shared" ref="U7:U36" si="7">V7</f>
        <v>44683</v>
      </c>
      <c r="V7" s="94">
        <f>DATE($G$2,MONTH(U$5),2)</f>
        <v>44683</v>
      </c>
      <c r="W7" s="143"/>
      <c r="X7" s="70">
        <f>IF(WEEKDAY(V7,2)&gt;=6,"",8.3)</f>
        <v>8.3000000000000007</v>
      </c>
      <c r="Y7" s="38">
        <f>IF(X7=8.3,Y6+X7,Y6)</f>
        <v>8.3000000000000007</v>
      </c>
      <c r="Z7" s="135">
        <f t="shared" ref="Z7:Z35" si="8">AA7</f>
        <v>44714</v>
      </c>
      <c r="AA7" s="94">
        <f>DATE($G$2,MONTH(Z$5),2)</f>
        <v>44714</v>
      </c>
      <c r="AB7" s="143"/>
      <c r="AC7" s="70">
        <f t="shared" ref="AC7:AC36" si="9">IF(WEEKDAY(AA7,2)&gt;=6,"",8.3)</f>
        <v>8.3000000000000007</v>
      </c>
      <c r="AD7" s="38">
        <f>IF(AC7=8.3,AD6+AC7,AD6)</f>
        <v>16.600000000000001</v>
      </c>
      <c r="AE7" s="5"/>
      <c r="AF7" s="6"/>
      <c r="AG7" s="6"/>
      <c r="AH7" s="6"/>
      <c r="AI7" s="6"/>
      <c r="AJ7" s="6"/>
      <c r="AK7" s="6"/>
    </row>
    <row r="8" spans="1:37" ht="9.75" customHeight="1" x14ac:dyDescent="0.15">
      <c r="A8" s="135">
        <f t="shared" si="0"/>
        <v>44564</v>
      </c>
      <c r="B8" s="94">
        <f>DATE($G$2,MONTH(A$5),3)</f>
        <v>44564</v>
      </c>
      <c r="C8" s="143"/>
      <c r="D8" s="70">
        <f t="shared" si="1"/>
        <v>8.3000000000000007</v>
      </c>
      <c r="E8" s="38">
        <f t="shared" ref="E8:E36" si="10">IF(D8=8.3,E7+D8,E7)</f>
        <v>8.3000000000000007</v>
      </c>
      <c r="F8" s="136">
        <f t="shared" si="2"/>
        <v>44595</v>
      </c>
      <c r="G8" s="94">
        <f>DATE($G$2,MONTH(F$5),3)</f>
        <v>44595</v>
      </c>
      <c r="H8" s="143"/>
      <c r="I8" s="87">
        <f t="shared" si="3"/>
        <v>8.3000000000000007</v>
      </c>
      <c r="J8" s="11">
        <f t="shared" ref="J8:J36" si="11">IF(I8=8.3,J7+I8,J7)</f>
        <v>24.900000000000002</v>
      </c>
      <c r="K8" s="135">
        <f t="shared" si="4"/>
        <v>44623</v>
      </c>
      <c r="L8" s="94">
        <f>DATE($G$2,MONTH(K$5),3)</f>
        <v>44623</v>
      </c>
      <c r="M8" s="143"/>
      <c r="N8" s="137">
        <f t="shared" si="5"/>
        <v>8.3000000000000007</v>
      </c>
      <c r="O8" s="38">
        <f t="shared" ref="O8:O36" si="12">IF(N8=8.3,O7+N8,O7)</f>
        <v>24.900000000000002</v>
      </c>
      <c r="P8" s="135">
        <f t="shared" si="6"/>
        <v>44654</v>
      </c>
      <c r="Q8" s="94">
        <f>DATE($G$2,MONTH(P$5),3)</f>
        <v>44654</v>
      </c>
      <c r="R8" s="143"/>
      <c r="S8" s="137" t="str">
        <f t="shared" ref="S8:S36" si="13">IF(WEEKDAY(Q8,2)&gt;=6,"",8.3)</f>
        <v/>
      </c>
      <c r="T8" s="38">
        <f t="shared" ref="T8:T36" si="14">IF(S8=8.3,T7+S8,T7)</f>
        <v>8.3000000000000007</v>
      </c>
      <c r="U8" s="135">
        <f t="shared" si="7"/>
        <v>44684</v>
      </c>
      <c r="V8" s="94">
        <f>DATE($G$2,MONTH(U$5),3)</f>
        <v>44684</v>
      </c>
      <c r="W8" s="143"/>
      <c r="X8" s="70">
        <f t="shared" ref="X8:X36" si="15">IF(WEEKDAY(V8,2)&gt;=6,"",8.3)</f>
        <v>8.3000000000000007</v>
      </c>
      <c r="Y8" s="38">
        <f t="shared" ref="Y8:Y36" si="16">IF(X8=8.3,Y7+X8,Y7)</f>
        <v>16.600000000000001</v>
      </c>
      <c r="Z8" s="135">
        <f t="shared" si="8"/>
        <v>44715</v>
      </c>
      <c r="AA8" s="94">
        <f>DATE($G$2,MONTH(Z$5),3)</f>
        <v>44715</v>
      </c>
      <c r="AB8" s="145"/>
      <c r="AC8" s="70">
        <f t="shared" si="9"/>
        <v>8.3000000000000007</v>
      </c>
      <c r="AD8" s="38">
        <f t="shared" ref="AD8:AD36" si="17">IF(AC8=8.3,AD7+AC8,AD7)</f>
        <v>24.900000000000002</v>
      </c>
      <c r="AE8" s="5"/>
      <c r="AF8" s="6"/>
      <c r="AG8" s="6"/>
      <c r="AH8" s="6"/>
      <c r="AI8" s="6"/>
      <c r="AJ8" s="6"/>
      <c r="AK8" s="6"/>
    </row>
    <row r="9" spans="1:37" ht="9.75" customHeight="1" x14ac:dyDescent="0.15">
      <c r="A9" s="135">
        <f t="shared" si="0"/>
        <v>44565</v>
      </c>
      <c r="B9" s="94">
        <f>DATE($G$2,MONTH(A$5),4)</f>
        <v>44565</v>
      </c>
      <c r="C9" s="143"/>
      <c r="D9" s="70">
        <f t="shared" si="1"/>
        <v>8.3000000000000007</v>
      </c>
      <c r="E9" s="38">
        <f t="shared" si="10"/>
        <v>16.600000000000001</v>
      </c>
      <c r="F9" s="136">
        <f t="shared" si="2"/>
        <v>44596</v>
      </c>
      <c r="G9" s="94">
        <f>DATE($G$2,MONTH(F$5),4)</f>
        <v>44596</v>
      </c>
      <c r="H9" s="143"/>
      <c r="I9" s="87">
        <f t="shared" si="3"/>
        <v>8.3000000000000007</v>
      </c>
      <c r="J9" s="11">
        <f t="shared" si="11"/>
        <v>33.200000000000003</v>
      </c>
      <c r="K9" s="135">
        <f t="shared" si="4"/>
        <v>44624</v>
      </c>
      <c r="L9" s="94">
        <f>DATE($G$2,MONTH(K$5),4)</f>
        <v>44624</v>
      </c>
      <c r="M9" s="143"/>
      <c r="N9" s="137">
        <f t="shared" si="5"/>
        <v>8.3000000000000007</v>
      </c>
      <c r="O9" s="38">
        <f t="shared" si="12"/>
        <v>33.200000000000003</v>
      </c>
      <c r="P9" s="135">
        <f t="shared" si="6"/>
        <v>44655</v>
      </c>
      <c r="Q9" s="94">
        <f>DATE($G$2,MONTH(P$5),4)</f>
        <v>44655</v>
      </c>
      <c r="R9" s="145"/>
      <c r="S9" s="137">
        <f t="shared" si="13"/>
        <v>8.3000000000000007</v>
      </c>
      <c r="T9" s="38">
        <f t="shared" si="14"/>
        <v>16.600000000000001</v>
      </c>
      <c r="U9" s="135">
        <f t="shared" si="7"/>
        <v>44685</v>
      </c>
      <c r="V9" s="94">
        <f>DATE($G$2,MONTH(U$5),4)</f>
        <v>44685</v>
      </c>
      <c r="W9" s="143"/>
      <c r="X9" s="70">
        <f t="shared" si="15"/>
        <v>8.3000000000000007</v>
      </c>
      <c r="Y9" s="38">
        <f t="shared" si="16"/>
        <v>24.900000000000002</v>
      </c>
      <c r="Z9" s="135">
        <f t="shared" si="8"/>
        <v>44716</v>
      </c>
      <c r="AA9" s="94">
        <f>DATE($G$2,MONTH(Z$5),4)</f>
        <v>44716</v>
      </c>
      <c r="AB9" s="143"/>
      <c r="AC9" s="70" t="str">
        <f t="shared" si="9"/>
        <v/>
      </c>
      <c r="AD9" s="38">
        <f t="shared" si="17"/>
        <v>24.900000000000002</v>
      </c>
      <c r="AE9" s="5"/>
      <c r="AF9" s="6"/>
      <c r="AG9" s="6"/>
      <c r="AH9" s="6"/>
      <c r="AI9" s="6"/>
      <c r="AJ9" s="6"/>
      <c r="AK9" s="6"/>
    </row>
    <row r="10" spans="1:37" ht="9.75" customHeight="1" x14ac:dyDescent="0.15">
      <c r="A10" s="135">
        <f t="shared" si="0"/>
        <v>44566</v>
      </c>
      <c r="B10" s="94">
        <f>DATE($G$2,MONTH(A$5),5)</f>
        <v>44566</v>
      </c>
      <c r="C10" s="143"/>
      <c r="D10" s="70">
        <f t="shared" si="1"/>
        <v>8.3000000000000007</v>
      </c>
      <c r="E10" s="38">
        <f t="shared" si="10"/>
        <v>24.900000000000002</v>
      </c>
      <c r="F10" s="136">
        <f t="shared" si="2"/>
        <v>44597</v>
      </c>
      <c r="G10" s="94">
        <f>DATE($G$2,MONTH(F$5),5)</f>
        <v>44597</v>
      </c>
      <c r="H10" s="143"/>
      <c r="I10" s="87" t="str">
        <f t="shared" si="3"/>
        <v/>
      </c>
      <c r="J10" s="11">
        <f t="shared" si="11"/>
        <v>33.200000000000003</v>
      </c>
      <c r="K10" s="135">
        <f t="shared" si="4"/>
        <v>44625</v>
      </c>
      <c r="L10" s="94">
        <f>DATE($G$2,MONTH(K$5),5)</f>
        <v>44625</v>
      </c>
      <c r="M10" s="143"/>
      <c r="N10" s="137" t="str">
        <f t="shared" si="5"/>
        <v/>
      </c>
      <c r="O10" s="38">
        <f t="shared" si="12"/>
        <v>33.200000000000003</v>
      </c>
      <c r="P10" s="135">
        <f t="shared" si="6"/>
        <v>44656</v>
      </c>
      <c r="Q10" s="94">
        <f>DATE($G$2,MONTH(P$5),5)</f>
        <v>44656</v>
      </c>
      <c r="R10" s="21"/>
      <c r="S10" s="137">
        <f t="shared" si="13"/>
        <v>8.3000000000000007</v>
      </c>
      <c r="T10" s="38">
        <f t="shared" si="14"/>
        <v>24.900000000000002</v>
      </c>
      <c r="U10" s="135">
        <f t="shared" si="7"/>
        <v>44686</v>
      </c>
      <c r="V10" s="94">
        <f>DATE($G$2,MONTH(U$5),5)</f>
        <v>44686</v>
      </c>
      <c r="W10" s="143"/>
      <c r="X10" s="70">
        <f t="shared" si="15"/>
        <v>8.3000000000000007</v>
      </c>
      <c r="Y10" s="38">
        <f t="shared" si="16"/>
        <v>33.200000000000003</v>
      </c>
      <c r="Z10" s="135">
        <f t="shared" si="8"/>
        <v>44717</v>
      </c>
      <c r="AA10" s="94">
        <f>DATE($G$2,MONTH(Z$5),5)</f>
        <v>44717</v>
      </c>
      <c r="AB10" s="143" t="s">
        <v>12</v>
      </c>
      <c r="AC10" s="70" t="str">
        <f t="shared" si="9"/>
        <v/>
      </c>
      <c r="AD10" s="38">
        <f t="shared" si="17"/>
        <v>24.900000000000002</v>
      </c>
      <c r="AE10" s="5"/>
      <c r="AF10" s="6"/>
      <c r="AG10" s="6"/>
      <c r="AH10" s="6"/>
      <c r="AI10" s="6"/>
      <c r="AJ10" s="6"/>
      <c r="AK10" s="6"/>
    </row>
    <row r="11" spans="1:37" ht="9.75" customHeight="1" x14ac:dyDescent="0.15">
      <c r="A11" s="135">
        <f t="shared" si="0"/>
        <v>44567</v>
      </c>
      <c r="B11" s="94">
        <f>DATE($G$2,MONTH(A$5),6)</f>
        <v>44567</v>
      </c>
      <c r="C11" s="143"/>
      <c r="D11" s="70">
        <f t="shared" si="1"/>
        <v>8.3000000000000007</v>
      </c>
      <c r="E11" s="38">
        <f t="shared" si="10"/>
        <v>33.200000000000003</v>
      </c>
      <c r="F11" s="136">
        <f t="shared" si="2"/>
        <v>44598</v>
      </c>
      <c r="G11" s="94">
        <f>DATE($G$2,MONTH(F$5),6)</f>
        <v>44598</v>
      </c>
      <c r="H11" s="143"/>
      <c r="I11" s="87" t="str">
        <f t="shared" si="3"/>
        <v/>
      </c>
      <c r="J11" s="11">
        <f t="shared" si="11"/>
        <v>33.200000000000003</v>
      </c>
      <c r="K11" s="135">
        <f t="shared" si="4"/>
        <v>44626</v>
      </c>
      <c r="L11" s="94">
        <f>DATE($G$2,MONTH(K$5),6)</f>
        <v>44626</v>
      </c>
      <c r="M11" s="143"/>
      <c r="N11" s="137" t="str">
        <f t="shared" si="5"/>
        <v/>
      </c>
      <c r="O11" s="38">
        <f t="shared" si="12"/>
        <v>33.200000000000003</v>
      </c>
      <c r="P11" s="135">
        <f t="shared" si="6"/>
        <v>44657</v>
      </c>
      <c r="Q11" s="94">
        <f>DATE($G$2,MONTH(P$5),6)</f>
        <v>44657</v>
      </c>
      <c r="R11" s="143"/>
      <c r="S11" s="137">
        <f t="shared" si="13"/>
        <v>8.3000000000000007</v>
      </c>
      <c r="T11" s="38">
        <f t="shared" si="14"/>
        <v>33.200000000000003</v>
      </c>
      <c r="U11" s="135">
        <f t="shared" si="7"/>
        <v>44687</v>
      </c>
      <c r="V11" s="94">
        <f>DATE($G$2,MONTH(U$5),6)</f>
        <v>44687</v>
      </c>
      <c r="W11" s="143"/>
      <c r="X11" s="70">
        <f t="shared" si="15"/>
        <v>8.3000000000000007</v>
      </c>
      <c r="Y11" s="38">
        <f t="shared" si="16"/>
        <v>41.5</v>
      </c>
      <c r="Z11" s="140">
        <f t="shared" si="8"/>
        <v>44718</v>
      </c>
      <c r="AA11" s="134">
        <f>DATE($G$2,MONTH(Z$5),6)</f>
        <v>44718</v>
      </c>
      <c r="AB11" s="150" t="s">
        <v>18</v>
      </c>
      <c r="AC11" s="92">
        <f t="shared" si="9"/>
        <v>8.3000000000000007</v>
      </c>
      <c r="AD11" s="38">
        <f t="shared" si="17"/>
        <v>33.200000000000003</v>
      </c>
      <c r="AE11" s="5"/>
      <c r="AF11" s="6"/>
      <c r="AG11" s="6"/>
      <c r="AH11" s="6"/>
      <c r="AI11" s="6"/>
      <c r="AJ11" s="6"/>
      <c r="AK11" s="6"/>
    </row>
    <row r="12" spans="1:37" ht="9.75" customHeight="1" x14ac:dyDescent="0.15">
      <c r="A12" s="135">
        <f t="shared" si="0"/>
        <v>44568</v>
      </c>
      <c r="B12" s="94">
        <f>DATE($G$2,MONTH(A$5),7)</f>
        <v>44568</v>
      </c>
      <c r="C12" s="143"/>
      <c r="D12" s="70">
        <f t="shared" si="1"/>
        <v>8.3000000000000007</v>
      </c>
      <c r="E12" s="38">
        <f t="shared" si="10"/>
        <v>41.5</v>
      </c>
      <c r="F12" s="136">
        <f t="shared" si="2"/>
        <v>44599</v>
      </c>
      <c r="G12" s="94">
        <f>DATE($G$2,MONTH(F$5),7)</f>
        <v>44599</v>
      </c>
      <c r="H12" s="143"/>
      <c r="I12" s="87">
        <f t="shared" si="3"/>
        <v>8.3000000000000007</v>
      </c>
      <c r="J12" s="11">
        <f t="shared" si="11"/>
        <v>41.5</v>
      </c>
      <c r="K12" s="135">
        <f t="shared" si="4"/>
        <v>44627</v>
      </c>
      <c r="L12" s="94">
        <f>DATE($G$2,MONTH(K$5),7)</f>
        <v>44627</v>
      </c>
      <c r="M12" s="143"/>
      <c r="N12" s="137">
        <f t="shared" si="5"/>
        <v>8.3000000000000007</v>
      </c>
      <c r="O12" s="38">
        <f t="shared" si="12"/>
        <v>41.5</v>
      </c>
      <c r="P12" s="135">
        <f t="shared" si="6"/>
        <v>44658</v>
      </c>
      <c r="Q12" s="94">
        <f>DATE($G$2,MONTH(P$5),7)</f>
        <v>44658</v>
      </c>
      <c r="R12" s="143"/>
      <c r="S12" s="137">
        <f t="shared" si="13"/>
        <v>8.3000000000000007</v>
      </c>
      <c r="T12" s="38">
        <f t="shared" si="14"/>
        <v>41.5</v>
      </c>
      <c r="U12" s="135">
        <f t="shared" si="7"/>
        <v>44688</v>
      </c>
      <c r="V12" s="94">
        <f>DATE($G$2,MONTH(U$5),7)</f>
        <v>44688</v>
      </c>
      <c r="W12" s="143"/>
      <c r="X12" s="70" t="str">
        <f t="shared" si="15"/>
        <v/>
      </c>
      <c r="Y12" s="38">
        <f t="shared" si="16"/>
        <v>41.5</v>
      </c>
      <c r="Z12" s="135">
        <f t="shared" si="8"/>
        <v>44719</v>
      </c>
      <c r="AA12" s="94">
        <f>DATE($G$2,MONTH(Z$5),7)</f>
        <v>44719</v>
      </c>
      <c r="AB12" s="143"/>
      <c r="AC12" s="70">
        <f t="shared" si="9"/>
        <v>8.3000000000000007</v>
      </c>
      <c r="AD12" s="38">
        <f t="shared" si="17"/>
        <v>41.5</v>
      </c>
      <c r="AE12" s="5"/>
      <c r="AF12" s="6"/>
      <c r="AG12" s="6"/>
      <c r="AH12" s="6"/>
      <c r="AI12" s="6"/>
      <c r="AJ12" s="6"/>
      <c r="AK12" s="6"/>
    </row>
    <row r="13" spans="1:37" ht="9.75" customHeight="1" x14ac:dyDescent="0.15">
      <c r="A13" s="135">
        <f t="shared" si="0"/>
        <v>44569</v>
      </c>
      <c r="B13" s="94">
        <f>DATE($G$2,MONTH(A$5),8)</f>
        <v>44569</v>
      </c>
      <c r="C13" s="143"/>
      <c r="D13" s="70" t="str">
        <f t="shared" si="1"/>
        <v/>
      </c>
      <c r="E13" s="38">
        <f t="shared" si="10"/>
        <v>41.5</v>
      </c>
      <c r="F13" s="136">
        <f t="shared" si="2"/>
        <v>44600</v>
      </c>
      <c r="G13" s="94">
        <f>DATE($G$2,MONTH(F$5),8)</f>
        <v>44600</v>
      </c>
      <c r="H13" s="143"/>
      <c r="I13" s="87">
        <f t="shared" si="3"/>
        <v>8.3000000000000007</v>
      </c>
      <c r="J13" s="11">
        <f t="shared" si="11"/>
        <v>49.8</v>
      </c>
      <c r="K13" s="135">
        <f t="shared" si="4"/>
        <v>44628</v>
      </c>
      <c r="L13" s="94">
        <f>DATE($G$2,MONTH(K$5),8)</f>
        <v>44628</v>
      </c>
      <c r="M13" s="143"/>
      <c r="N13" s="137">
        <f t="shared" si="5"/>
        <v>8.3000000000000007</v>
      </c>
      <c r="O13" s="38">
        <f t="shared" si="12"/>
        <v>49.8</v>
      </c>
      <c r="P13" s="135">
        <f t="shared" si="6"/>
        <v>44659</v>
      </c>
      <c r="Q13" s="94">
        <f>DATE($G$2,MONTH(P$5),8)</f>
        <v>44659</v>
      </c>
      <c r="R13" s="146"/>
      <c r="S13" s="137">
        <f t="shared" si="13"/>
        <v>8.3000000000000007</v>
      </c>
      <c r="T13" s="38">
        <f t="shared" si="14"/>
        <v>49.8</v>
      </c>
      <c r="U13" s="135">
        <f t="shared" si="7"/>
        <v>44689</v>
      </c>
      <c r="V13" s="94">
        <f>DATE($G$2,MONTH(U$5),8)</f>
        <v>44689</v>
      </c>
      <c r="W13" s="143"/>
      <c r="X13" s="70" t="str">
        <f t="shared" si="15"/>
        <v/>
      </c>
      <c r="Y13" s="38">
        <f t="shared" si="16"/>
        <v>41.5</v>
      </c>
      <c r="Z13" s="135">
        <f t="shared" si="8"/>
        <v>44720</v>
      </c>
      <c r="AA13" s="94">
        <f>DATE($G$2,MONTH(Z$5),8)</f>
        <v>44720</v>
      </c>
      <c r="AB13" s="143"/>
      <c r="AC13" s="70">
        <f t="shared" si="9"/>
        <v>8.3000000000000007</v>
      </c>
      <c r="AD13" s="38">
        <f t="shared" si="17"/>
        <v>49.8</v>
      </c>
      <c r="AE13" s="5"/>
      <c r="AF13" s="6"/>
      <c r="AG13" s="6"/>
      <c r="AH13" s="6"/>
      <c r="AI13" s="6"/>
      <c r="AJ13" s="6"/>
      <c r="AK13" s="6"/>
    </row>
    <row r="14" spans="1:37" ht="9.75" customHeight="1" x14ac:dyDescent="0.15">
      <c r="A14" s="135">
        <f t="shared" si="0"/>
        <v>44570</v>
      </c>
      <c r="B14" s="94">
        <f>DATE($G$2,MONTH(A$5),9)</f>
        <v>44570</v>
      </c>
      <c r="C14" s="143"/>
      <c r="D14" s="70" t="str">
        <f t="shared" si="1"/>
        <v/>
      </c>
      <c r="E14" s="38">
        <f t="shared" si="10"/>
        <v>41.5</v>
      </c>
      <c r="F14" s="136">
        <f t="shared" si="2"/>
        <v>44601</v>
      </c>
      <c r="G14" s="94">
        <f>DATE($G$2,MONTH(F$5),9)</f>
        <v>44601</v>
      </c>
      <c r="H14" s="143"/>
      <c r="I14" s="87">
        <f t="shared" si="3"/>
        <v>8.3000000000000007</v>
      </c>
      <c r="J14" s="11">
        <f t="shared" si="11"/>
        <v>58.099999999999994</v>
      </c>
      <c r="K14" s="135">
        <f t="shared" si="4"/>
        <v>44629</v>
      </c>
      <c r="L14" s="94">
        <f>DATE($G$2,MONTH(K$5),9)</f>
        <v>44629</v>
      </c>
      <c r="M14" s="143"/>
      <c r="N14" s="137">
        <f t="shared" si="5"/>
        <v>8.3000000000000007</v>
      </c>
      <c r="O14" s="38">
        <f t="shared" si="12"/>
        <v>58.099999999999994</v>
      </c>
      <c r="P14" s="135">
        <f t="shared" si="6"/>
        <v>44660</v>
      </c>
      <c r="Q14" s="94">
        <f>DATE($G$2,MONTH(P$5),9)</f>
        <v>44660</v>
      </c>
      <c r="R14" s="143"/>
      <c r="S14" s="137" t="str">
        <f t="shared" si="13"/>
        <v/>
      </c>
      <c r="T14" s="38">
        <f t="shared" si="14"/>
        <v>49.8</v>
      </c>
      <c r="U14" s="135">
        <f t="shared" si="7"/>
        <v>44690</v>
      </c>
      <c r="V14" s="94">
        <f>DATE($G$2,MONTH(U$5),9)</f>
        <v>44690</v>
      </c>
      <c r="W14" s="143"/>
      <c r="X14" s="70">
        <f t="shared" si="15"/>
        <v>8.3000000000000007</v>
      </c>
      <c r="Y14" s="38">
        <f t="shared" si="16"/>
        <v>49.8</v>
      </c>
      <c r="Z14" s="135">
        <f t="shared" si="8"/>
        <v>44721</v>
      </c>
      <c r="AA14" s="94">
        <f>DATE($G$2,MONTH(Z$5),9)</f>
        <v>44721</v>
      </c>
      <c r="AB14" s="143"/>
      <c r="AC14" s="70">
        <f t="shared" si="9"/>
        <v>8.3000000000000007</v>
      </c>
      <c r="AD14" s="38">
        <f t="shared" si="17"/>
        <v>58.099999999999994</v>
      </c>
      <c r="AE14" s="5"/>
      <c r="AF14" s="6"/>
      <c r="AG14" s="6"/>
      <c r="AH14" s="6"/>
      <c r="AI14" s="6"/>
      <c r="AJ14" s="6"/>
      <c r="AK14" s="6"/>
    </row>
    <row r="15" spans="1:37" ht="9.75" customHeight="1" x14ac:dyDescent="0.15">
      <c r="A15" s="135">
        <f t="shared" si="0"/>
        <v>44571</v>
      </c>
      <c r="B15" s="94">
        <f>DATE($G$2,MONTH(A$5),10)</f>
        <v>44571</v>
      </c>
      <c r="C15" s="143"/>
      <c r="D15" s="70">
        <f t="shared" si="1"/>
        <v>8.3000000000000007</v>
      </c>
      <c r="E15" s="38">
        <f t="shared" si="10"/>
        <v>49.8</v>
      </c>
      <c r="F15" s="136">
        <f t="shared" si="2"/>
        <v>44602</v>
      </c>
      <c r="G15" s="94">
        <f>DATE($G$2,MONTH(F$5),10)</f>
        <v>44602</v>
      </c>
      <c r="H15" s="143"/>
      <c r="I15" s="87">
        <f t="shared" si="3"/>
        <v>8.3000000000000007</v>
      </c>
      <c r="J15" s="11">
        <f t="shared" si="11"/>
        <v>66.399999999999991</v>
      </c>
      <c r="K15" s="135">
        <f t="shared" si="4"/>
        <v>44630</v>
      </c>
      <c r="L15" s="94">
        <f>DATE($G$2,MONTH(K$5),10)</f>
        <v>44630</v>
      </c>
      <c r="M15" s="143"/>
      <c r="N15" s="137">
        <f t="shared" si="5"/>
        <v>8.3000000000000007</v>
      </c>
      <c r="O15" s="38">
        <f t="shared" si="12"/>
        <v>66.399999999999991</v>
      </c>
      <c r="P15" s="140">
        <f t="shared" si="6"/>
        <v>44661</v>
      </c>
      <c r="Q15" s="134">
        <f>DATE($G$2,MONTH(P$5),10)</f>
        <v>44661</v>
      </c>
      <c r="R15" s="142"/>
      <c r="S15" s="138" t="str">
        <f t="shared" si="13"/>
        <v/>
      </c>
      <c r="T15" s="38">
        <f t="shared" si="14"/>
        <v>49.8</v>
      </c>
      <c r="U15" s="135">
        <f t="shared" si="7"/>
        <v>44691</v>
      </c>
      <c r="V15" s="94">
        <f>DATE($G$2,MONTH(U$5),10)</f>
        <v>44691</v>
      </c>
      <c r="W15" s="143"/>
      <c r="X15" s="70">
        <f t="shared" si="15"/>
        <v>8.3000000000000007</v>
      </c>
      <c r="Y15" s="38">
        <f t="shared" si="16"/>
        <v>58.099999999999994</v>
      </c>
      <c r="Z15" s="135">
        <f t="shared" si="8"/>
        <v>44722</v>
      </c>
      <c r="AA15" s="94">
        <f>DATE($G$2,MONTH(Z$5),10)</f>
        <v>44722</v>
      </c>
      <c r="AB15" s="143"/>
      <c r="AC15" s="70">
        <f t="shared" si="9"/>
        <v>8.3000000000000007</v>
      </c>
      <c r="AD15" s="38">
        <f t="shared" si="17"/>
        <v>66.399999999999991</v>
      </c>
      <c r="AE15" s="5"/>
      <c r="AF15" s="6"/>
      <c r="AG15" s="6"/>
      <c r="AH15" s="6"/>
      <c r="AI15" s="6"/>
      <c r="AJ15" s="6"/>
      <c r="AK15" s="6"/>
    </row>
    <row r="16" spans="1:37" ht="9.75" customHeight="1" x14ac:dyDescent="0.15">
      <c r="A16" s="135">
        <f t="shared" si="0"/>
        <v>44572</v>
      </c>
      <c r="B16" s="94">
        <f>DATE($G$2,MONTH(A$5),11)</f>
        <v>44572</v>
      </c>
      <c r="C16" s="143"/>
      <c r="D16" s="70">
        <f t="shared" si="1"/>
        <v>8.3000000000000007</v>
      </c>
      <c r="E16" s="38">
        <f t="shared" si="10"/>
        <v>58.099999999999994</v>
      </c>
      <c r="F16" s="136">
        <f t="shared" si="2"/>
        <v>44603</v>
      </c>
      <c r="G16" s="94">
        <f>DATE($G$2,MONTH(F$5),11)</f>
        <v>44603</v>
      </c>
      <c r="H16" s="143"/>
      <c r="I16" s="87">
        <f t="shared" si="3"/>
        <v>8.3000000000000007</v>
      </c>
      <c r="J16" s="11">
        <f t="shared" si="11"/>
        <v>74.699999999999989</v>
      </c>
      <c r="K16" s="135">
        <f t="shared" si="4"/>
        <v>44631</v>
      </c>
      <c r="L16" s="94">
        <f>DATE($G$2,MONTH(K$5),11)</f>
        <v>44631</v>
      </c>
      <c r="M16" s="143"/>
      <c r="N16" s="137">
        <f t="shared" si="5"/>
        <v>8.3000000000000007</v>
      </c>
      <c r="O16" s="38">
        <f t="shared" si="12"/>
        <v>74.699999999999989</v>
      </c>
      <c r="P16" s="135">
        <f t="shared" si="6"/>
        <v>44662</v>
      </c>
      <c r="Q16" s="94">
        <f>DATE($G$2,MONTH(P$5),11)</f>
        <v>44662</v>
      </c>
      <c r="R16" s="145"/>
      <c r="S16" s="137">
        <f t="shared" si="13"/>
        <v>8.3000000000000007</v>
      </c>
      <c r="T16" s="38">
        <f t="shared" si="14"/>
        <v>58.099999999999994</v>
      </c>
      <c r="U16" s="135">
        <f t="shared" si="7"/>
        <v>44692</v>
      </c>
      <c r="V16" s="94">
        <f>DATE($G$2,MONTH(U$5),11)</f>
        <v>44692</v>
      </c>
      <c r="W16" s="143"/>
      <c r="X16" s="70">
        <f t="shared" si="15"/>
        <v>8.3000000000000007</v>
      </c>
      <c r="Y16" s="38">
        <f t="shared" si="16"/>
        <v>66.399999999999991</v>
      </c>
      <c r="Z16" s="135">
        <f t="shared" si="8"/>
        <v>44723</v>
      </c>
      <c r="AA16" s="94">
        <f>DATE($G$2,MONTH(Z$5),11)</f>
        <v>44723</v>
      </c>
      <c r="AB16" s="143"/>
      <c r="AC16" s="70" t="str">
        <f t="shared" si="9"/>
        <v/>
      </c>
      <c r="AD16" s="38">
        <f t="shared" si="17"/>
        <v>66.399999999999991</v>
      </c>
      <c r="AE16" s="5"/>
      <c r="AF16" s="6"/>
      <c r="AG16" s="6"/>
      <c r="AH16" s="6"/>
      <c r="AI16" s="6"/>
      <c r="AJ16" s="6"/>
      <c r="AK16" s="6"/>
    </row>
    <row r="17" spans="1:37" ht="9.75" customHeight="1" x14ac:dyDescent="0.15">
      <c r="A17" s="135">
        <f t="shared" si="0"/>
        <v>44573</v>
      </c>
      <c r="B17" s="94">
        <f>DATE($G$2,MONTH(A$5),12)</f>
        <v>44573</v>
      </c>
      <c r="C17" s="143"/>
      <c r="D17" s="70">
        <f t="shared" si="1"/>
        <v>8.3000000000000007</v>
      </c>
      <c r="E17" s="38">
        <f t="shared" si="10"/>
        <v>66.399999999999991</v>
      </c>
      <c r="F17" s="136">
        <f t="shared" si="2"/>
        <v>44604</v>
      </c>
      <c r="G17" s="94">
        <f>DATE($G$2,MONTH(F$5),12)</f>
        <v>44604</v>
      </c>
      <c r="H17" s="143"/>
      <c r="I17" s="87" t="str">
        <f t="shared" si="3"/>
        <v/>
      </c>
      <c r="J17" s="11">
        <f t="shared" si="11"/>
        <v>74.699999999999989</v>
      </c>
      <c r="K17" s="135">
        <f t="shared" si="4"/>
        <v>44632</v>
      </c>
      <c r="L17" s="94">
        <f>DATE($G$2,MONTH(K$5),12)</f>
        <v>44632</v>
      </c>
      <c r="M17" s="143"/>
      <c r="N17" s="137" t="str">
        <f t="shared" si="5"/>
        <v/>
      </c>
      <c r="O17" s="38">
        <f t="shared" si="12"/>
        <v>74.699999999999989</v>
      </c>
      <c r="P17" s="135">
        <f t="shared" si="6"/>
        <v>44663</v>
      </c>
      <c r="Q17" s="94">
        <f>DATE($G$2,MONTH(P$5),12)</f>
        <v>44663</v>
      </c>
      <c r="R17" s="143"/>
      <c r="S17" s="137">
        <f t="shared" si="13"/>
        <v>8.3000000000000007</v>
      </c>
      <c r="T17" s="38">
        <f t="shared" si="14"/>
        <v>66.399999999999991</v>
      </c>
      <c r="U17" s="135">
        <f t="shared" si="7"/>
        <v>44693</v>
      </c>
      <c r="V17" s="94">
        <f>DATE($G$2,MONTH(U$5),12)</f>
        <v>44693</v>
      </c>
      <c r="W17" s="143"/>
      <c r="X17" s="70">
        <f t="shared" si="15"/>
        <v>8.3000000000000007</v>
      </c>
      <c r="Y17" s="38">
        <f t="shared" si="16"/>
        <v>74.699999999999989</v>
      </c>
      <c r="Z17" s="135">
        <f t="shared" si="8"/>
        <v>44724</v>
      </c>
      <c r="AA17" s="94">
        <f>DATE($G$2,MONTH(Z$5),12)</f>
        <v>44724</v>
      </c>
      <c r="AB17" s="143"/>
      <c r="AC17" s="70" t="str">
        <f t="shared" si="9"/>
        <v/>
      </c>
      <c r="AD17" s="38">
        <f t="shared" si="17"/>
        <v>66.399999999999991</v>
      </c>
      <c r="AE17" s="5"/>
      <c r="AF17" s="6"/>
      <c r="AG17" s="6"/>
      <c r="AH17" s="6"/>
      <c r="AI17" s="6"/>
      <c r="AJ17" s="6"/>
      <c r="AK17" s="6"/>
    </row>
    <row r="18" spans="1:37" ht="9.75" customHeight="1" x14ac:dyDescent="0.15">
      <c r="A18" s="135">
        <f t="shared" si="0"/>
        <v>44574</v>
      </c>
      <c r="B18" s="94">
        <f>DATE($G$2,MONTH(A$5),13)</f>
        <v>44574</v>
      </c>
      <c r="C18" s="143"/>
      <c r="D18" s="70">
        <f t="shared" si="1"/>
        <v>8.3000000000000007</v>
      </c>
      <c r="E18" s="38">
        <f t="shared" si="10"/>
        <v>74.699999999999989</v>
      </c>
      <c r="F18" s="136">
        <f t="shared" si="2"/>
        <v>44605</v>
      </c>
      <c r="G18" s="94">
        <f>DATE($G$2,MONTH(F$5),13)</f>
        <v>44605</v>
      </c>
      <c r="H18" s="143"/>
      <c r="I18" s="87" t="str">
        <f t="shared" si="3"/>
        <v/>
      </c>
      <c r="J18" s="11">
        <f t="shared" si="11"/>
        <v>74.699999999999989</v>
      </c>
      <c r="K18" s="135">
        <f t="shared" si="4"/>
        <v>44633</v>
      </c>
      <c r="L18" s="94">
        <f>DATE($G$2,MONTH(K$5),13)</f>
        <v>44633</v>
      </c>
      <c r="M18" s="143"/>
      <c r="N18" s="137" t="str">
        <f t="shared" si="5"/>
        <v/>
      </c>
      <c r="O18" s="38">
        <f t="shared" si="12"/>
        <v>74.699999999999989</v>
      </c>
      <c r="P18" s="135">
        <f t="shared" si="6"/>
        <v>44664</v>
      </c>
      <c r="Q18" s="94">
        <f>DATE($G$2,MONTH(P$5),13)</f>
        <v>44664</v>
      </c>
      <c r="R18" s="143"/>
      <c r="S18" s="137">
        <f t="shared" si="13"/>
        <v>8.3000000000000007</v>
      </c>
      <c r="T18" s="38">
        <f t="shared" si="14"/>
        <v>74.699999999999989</v>
      </c>
      <c r="U18" s="135">
        <f t="shared" si="7"/>
        <v>44694</v>
      </c>
      <c r="V18" s="94">
        <f>DATE($G$2,MONTH(U$5),13)</f>
        <v>44694</v>
      </c>
      <c r="W18" s="143"/>
      <c r="X18" s="70">
        <f t="shared" si="15"/>
        <v>8.3000000000000007</v>
      </c>
      <c r="Y18" s="38">
        <f t="shared" si="16"/>
        <v>82.999999999999986</v>
      </c>
      <c r="Z18" s="135">
        <f t="shared" si="8"/>
        <v>44725</v>
      </c>
      <c r="AA18" s="94">
        <f>DATE($G$2,MONTH(Z$5),13)</f>
        <v>44725</v>
      </c>
      <c r="AB18" s="145"/>
      <c r="AC18" s="70">
        <f t="shared" si="9"/>
        <v>8.3000000000000007</v>
      </c>
      <c r="AD18" s="38">
        <f t="shared" si="17"/>
        <v>74.699999999999989</v>
      </c>
      <c r="AE18" s="5"/>
      <c r="AF18" s="6"/>
      <c r="AG18" s="6"/>
      <c r="AH18" s="6"/>
      <c r="AI18" s="6"/>
      <c r="AJ18" s="6"/>
      <c r="AK18" s="6"/>
    </row>
    <row r="19" spans="1:37" ht="9.75" customHeight="1" x14ac:dyDescent="0.15">
      <c r="A19" s="135">
        <f t="shared" si="0"/>
        <v>44575</v>
      </c>
      <c r="B19" s="94">
        <f>DATE($G$2,MONTH(A$5),14)</f>
        <v>44575</v>
      </c>
      <c r="C19" s="143"/>
      <c r="D19" s="70">
        <f t="shared" si="1"/>
        <v>8.3000000000000007</v>
      </c>
      <c r="E19" s="38">
        <f t="shared" si="10"/>
        <v>82.999999999999986</v>
      </c>
      <c r="F19" s="136">
        <f t="shared" si="2"/>
        <v>44606</v>
      </c>
      <c r="G19" s="94">
        <f>DATE($G$2,MONTH(F$5),14)</f>
        <v>44606</v>
      </c>
      <c r="H19" s="143"/>
      <c r="I19" s="87">
        <f t="shared" si="3"/>
        <v>8.3000000000000007</v>
      </c>
      <c r="J19" s="11">
        <f t="shared" si="11"/>
        <v>82.999999999999986</v>
      </c>
      <c r="K19" s="135">
        <f t="shared" si="4"/>
        <v>44634</v>
      </c>
      <c r="L19" s="94">
        <f>DATE($G$2,MONTH(K$5),14)</f>
        <v>44634</v>
      </c>
      <c r="M19" s="143"/>
      <c r="N19" s="137">
        <f t="shared" si="5"/>
        <v>8.3000000000000007</v>
      </c>
      <c r="O19" s="38">
        <f t="shared" si="12"/>
        <v>82.999999999999986</v>
      </c>
      <c r="P19" s="135">
        <f t="shared" si="6"/>
        <v>44665</v>
      </c>
      <c r="Q19" s="94">
        <f>DATE($G$2,MONTH(P$5),14)</f>
        <v>44665</v>
      </c>
      <c r="R19" s="143"/>
      <c r="S19" s="137">
        <f t="shared" si="13"/>
        <v>8.3000000000000007</v>
      </c>
      <c r="T19" s="38">
        <f t="shared" si="14"/>
        <v>82.999999999999986</v>
      </c>
      <c r="U19" s="135">
        <f t="shared" si="7"/>
        <v>44695</v>
      </c>
      <c r="V19" s="94">
        <f>DATE($G$2,MONTH(U$5),14)</f>
        <v>44695</v>
      </c>
      <c r="W19" s="143"/>
      <c r="X19" s="70" t="str">
        <f t="shared" si="15"/>
        <v/>
      </c>
      <c r="Y19" s="38">
        <f t="shared" si="16"/>
        <v>82.999999999999986</v>
      </c>
      <c r="Z19" s="135">
        <f t="shared" si="8"/>
        <v>44726</v>
      </c>
      <c r="AA19" s="94">
        <f>DATE($G$2,MONTH(Z$5),14)</f>
        <v>44726</v>
      </c>
      <c r="AB19" s="143"/>
      <c r="AC19" s="70">
        <f t="shared" si="9"/>
        <v>8.3000000000000007</v>
      </c>
      <c r="AD19" s="38">
        <f t="shared" si="17"/>
        <v>82.999999999999986</v>
      </c>
      <c r="AE19" s="5"/>
      <c r="AF19" s="6"/>
      <c r="AG19" s="6"/>
      <c r="AH19" s="6"/>
      <c r="AI19" s="6"/>
      <c r="AJ19" s="6"/>
      <c r="AK19" s="6"/>
    </row>
    <row r="20" spans="1:37" ht="9.75" customHeight="1" x14ac:dyDescent="0.15">
      <c r="A20" s="135">
        <f t="shared" si="0"/>
        <v>44576</v>
      </c>
      <c r="B20" s="94">
        <f>DATE($G$2,MONTH(A$5),15)</f>
        <v>44576</v>
      </c>
      <c r="C20" s="143"/>
      <c r="D20" s="70" t="str">
        <f t="shared" si="1"/>
        <v/>
      </c>
      <c r="E20" s="38">
        <f t="shared" si="10"/>
        <v>82.999999999999986</v>
      </c>
      <c r="F20" s="136">
        <f t="shared" si="2"/>
        <v>44607</v>
      </c>
      <c r="G20" s="94">
        <f>DATE($G$2,MONTH(F$5),15)</f>
        <v>44607</v>
      </c>
      <c r="H20" s="143"/>
      <c r="I20" s="87">
        <f t="shared" si="3"/>
        <v>8.3000000000000007</v>
      </c>
      <c r="J20" s="11">
        <f t="shared" si="11"/>
        <v>91.299999999999983</v>
      </c>
      <c r="K20" s="135">
        <f t="shared" si="4"/>
        <v>44635</v>
      </c>
      <c r="L20" s="94">
        <f>DATE($G$2,MONTH(K$5),15)</f>
        <v>44635</v>
      </c>
      <c r="M20" s="143"/>
      <c r="N20" s="137">
        <f t="shared" si="5"/>
        <v>8.3000000000000007</v>
      </c>
      <c r="O20" s="38">
        <f t="shared" si="12"/>
        <v>91.299999999999983</v>
      </c>
      <c r="P20" s="140">
        <f t="shared" si="6"/>
        <v>44666</v>
      </c>
      <c r="Q20" s="134">
        <f>DATE($G$2,MONTH(P$5),15)</f>
        <v>44666</v>
      </c>
      <c r="R20" s="142" t="s">
        <v>0</v>
      </c>
      <c r="S20" s="138">
        <f t="shared" si="13"/>
        <v>8.3000000000000007</v>
      </c>
      <c r="T20" s="38">
        <f t="shared" si="14"/>
        <v>91.299999999999983</v>
      </c>
      <c r="U20" s="135">
        <f t="shared" si="7"/>
        <v>44696</v>
      </c>
      <c r="V20" s="94">
        <f>DATE($G$2,MONTH(U$5),15)</f>
        <v>44696</v>
      </c>
      <c r="W20" s="143"/>
      <c r="X20" s="70" t="str">
        <f t="shared" si="15"/>
        <v/>
      </c>
      <c r="Y20" s="38">
        <f t="shared" si="16"/>
        <v>82.999999999999986</v>
      </c>
      <c r="Z20" s="135">
        <f t="shared" si="8"/>
        <v>44727</v>
      </c>
      <c r="AA20" s="94">
        <f>DATE($G$2,MONTH(Z$5),15)</f>
        <v>44727</v>
      </c>
      <c r="AB20" s="143"/>
      <c r="AC20" s="70">
        <f t="shared" si="9"/>
        <v>8.3000000000000007</v>
      </c>
      <c r="AD20" s="38">
        <f t="shared" si="17"/>
        <v>91.299999999999983</v>
      </c>
      <c r="AE20" s="5"/>
      <c r="AF20" s="6"/>
      <c r="AG20" s="6"/>
      <c r="AH20" s="6"/>
      <c r="AI20" s="6"/>
      <c r="AJ20" s="6"/>
      <c r="AK20" s="6"/>
    </row>
    <row r="21" spans="1:37" ht="9.75" customHeight="1" x14ac:dyDescent="0.15">
      <c r="A21" s="135">
        <f t="shared" si="0"/>
        <v>44577</v>
      </c>
      <c r="B21" s="94">
        <f>DATE($G$2,MONTH(A$5),16)</f>
        <v>44577</v>
      </c>
      <c r="C21" s="143"/>
      <c r="D21" s="70" t="str">
        <f t="shared" si="1"/>
        <v/>
      </c>
      <c r="E21" s="38">
        <f t="shared" si="10"/>
        <v>82.999999999999986</v>
      </c>
      <c r="F21" s="136">
        <f t="shared" si="2"/>
        <v>44608</v>
      </c>
      <c r="G21" s="94">
        <f>DATE($G$2,MONTH(F$5),16)</f>
        <v>44608</v>
      </c>
      <c r="H21" s="143"/>
      <c r="I21" s="87">
        <f t="shared" si="3"/>
        <v>8.3000000000000007</v>
      </c>
      <c r="J21" s="11">
        <f t="shared" si="11"/>
        <v>99.59999999999998</v>
      </c>
      <c r="K21" s="135">
        <f t="shared" si="4"/>
        <v>44636</v>
      </c>
      <c r="L21" s="94">
        <f>DATE($G$2,MONTH(K$5),16)</f>
        <v>44636</v>
      </c>
      <c r="M21" s="143"/>
      <c r="N21" s="137">
        <f t="shared" si="5"/>
        <v>8.3000000000000007</v>
      </c>
      <c r="O21" s="38">
        <f t="shared" si="12"/>
        <v>99.59999999999998</v>
      </c>
      <c r="P21" s="135">
        <f t="shared" si="6"/>
        <v>44667</v>
      </c>
      <c r="Q21" s="94">
        <f>DATE($G$2,MONTH(P$5),16)</f>
        <v>44667</v>
      </c>
      <c r="R21" s="143"/>
      <c r="S21" s="137" t="str">
        <f t="shared" si="13"/>
        <v/>
      </c>
      <c r="T21" s="38">
        <f t="shared" si="14"/>
        <v>91.299999999999983</v>
      </c>
      <c r="U21" s="135">
        <f t="shared" si="7"/>
        <v>44697</v>
      </c>
      <c r="V21" s="94">
        <f>DATE($G$2,MONTH(U$5),16)</f>
        <v>44697</v>
      </c>
      <c r="W21" s="143"/>
      <c r="X21" s="70">
        <f t="shared" si="15"/>
        <v>8.3000000000000007</v>
      </c>
      <c r="Y21" s="38">
        <f t="shared" si="16"/>
        <v>91.299999999999983</v>
      </c>
      <c r="Z21" s="135">
        <f t="shared" si="8"/>
        <v>44728</v>
      </c>
      <c r="AA21" s="94">
        <f>DATE($G$2,MONTH(Z$5),16)</f>
        <v>44728</v>
      </c>
      <c r="AB21" s="143"/>
      <c r="AC21" s="70">
        <f t="shared" si="9"/>
        <v>8.3000000000000007</v>
      </c>
      <c r="AD21" s="38">
        <f t="shared" si="17"/>
        <v>99.59999999999998</v>
      </c>
      <c r="AE21" s="5"/>
      <c r="AF21" s="6"/>
      <c r="AG21" s="6"/>
      <c r="AH21" s="6"/>
      <c r="AI21" s="6"/>
      <c r="AJ21" s="6"/>
      <c r="AK21" s="6"/>
    </row>
    <row r="22" spans="1:37" ht="9.75" customHeight="1" x14ac:dyDescent="0.15">
      <c r="A22" s="135">
        <f t="shared" si="0"/>
        <v>44578</v>
      </c>
      <c r="B22" s="94">
        <f>DATE($G$2,MONTH(A$5),17)</f>
        <v>44578</v>
      </c>
      <c r="C22" s="143"/>
      <c r="D22" s="70">
        <f t="shared" si="1"/>
        <v>8.3000000000000007</v>
      </c>
      <c r="E22" s="38">
        <f t="shared" si="10"/>
        <v>91.299999999999983</v>
      </c>
      <c r="F22" s="136">
        <f t="shared" si="2"/>
        <v>44609</v>
      </c>
      <c r="G22" s="94">
        <f>DATE($G$2,MONTH(F$5),17)</f>
        <v>44609</v>
      </c>
      <c r="H22" s="143"/>
      <c r="I22" s="87">
        <f t="shared" si="3"/>
        <v>8.3000000000000007</v>
      </c>
      <c r="J22" s="11">
        <f t="shared" si="11"/>
        <v>107.89999999999998</v>
      </c>
      <c r="K22" s="135">
        <f t="shared" si="4"/>
        <v>44637</v>
      </c>
      <c r="L22" s="94">
        <f>DATE($G$2,MONTH(K$5),17)</f>
        <v>44637</v>
      </c>
      <c r="M22" s="143"/>
      <c r="N22" s="137">
        <f t="shared" si="5"/>
        <v>8.3000000000000007</v>
      </c>
      <c r="O22" s="38">
        <f t="shared" si="12"/>
        <v>107.89999999999998</v>
      </c>
      <c r="P22" s="135">
        <f t="shared" si="6"/>
        <v>44668</v>
      </c>
      <c r="Q22" s="94">
        <f>DATE($G$2,MONTH(P$5),17)</f>
        <v>44668</v>
      </c>
      <c r="R22" s="143" t="s">
        <v>11</v>
      </c>
      <c r="S22" s="137" t="str">
        <f t="shared" si="13"/>
        <v/>
      </c>
      <c r="T22" s="38">
        <f t="shared" si="14"/>
        <v>91.299999999999983</v>
      </c>
      <c r="U22" s="135">
        <f t="shared" si="7"/>
        <v>44698</v>
      </c>
      <c r="V22" s="94">
        <f>DATE($G$2,MONTH(U$5),17)</f>
        <v>44698</v>
      </c>
      <c r="W22" s="143"/>
      <c r="X22" s="70">
        <f t="shared" si="15"/>
        <v>8.3000000000000007</v>
      </c>
      <c r="Y22" s="38">
        <f t="shared" si="16"/>
        <v>99.59999999999998</v>
      </c>
      <c r="Z22" s="135">
        <f t="shared" si="8"/>
        <v>44729</v>
      </c>
      <c r="AA22" s="94">
        <f>DATE($G$2,MONTH(Z$5),17)</f>
        <v>44729</v>
      </c>
      <c r="AB22" s="145"/>
      <c r="AC22" s="70">
        <f t="shared" si="9"/>
        <v>8.3000000000000007</v>
      </c>
      <c r="AD22" s="38">
        <f t="shared" si="17"/>
        <v>107.89999999999998</v>
      </c>
      <c r="AE22" s="5"/>
      <c r="AF22" s="6"/>
      <c r="AG22" s="6"/>
      <c r="AH22" s="6"/>
      <c r="AI22" s="6"/>
      <c r="AJ22" s="6"/>
      <c r="AK22" s="6"/>
    </row>
    <row r="23" spans="1:37" ht="9.75" customHeight="1" x14ac:dyDescent="0.15">
      <c r="A23" s="135">
        <f t="shared" si="0"/>
        <v>44579</v>
      </c>
      <c r="B23" s="94">
        <f>DATE($G$2,MONTH(A$5),18)</f>
        <v>44579</v>
      </c>
      <c r="C23" s="143"/>
      <c r="D23" s="70">
        <f>IF(WEEKDAY(B23,2)&gt;=6,"",8.3)</f>
        <v>8.3000000000000007</v>
      </c>
      <c r="E23" s="38">
        <f t="shared" si="10"/>
        <v>99.59999999999998</v>
      </c>
      <c r="F23" s="136">
        <f t="shared" si="2"/>
        <v>44610</v>
      </c>
      <c r="G23" s="94">
        <f>DATE($G$2,MONTH(F$5),18)</f>
        <v>44610</v>
      </c>
      <c r="H23" s="143"/>
      <c r="I23" s="87">
        <f t="shared" si="3"/>
        <v>8.3000000000000007</v>
      </c>
      <c r="J23" s="11">
        <f t="shared" si="11"/>
        <v>116.19999999999997</v>
      </c>
      <c r="K23" s="135">
        <f t="shared" si="4"/>
        <v>44638</v>
      </c>
      <c r="L23" s="94">
        <f>DATE($G$2,MONTH(K$5),18)</f>
        <v>44638</v>
      </c>
      <c r="M23" s="143"/>
      <c r="N23" s="137">
        <f t="shared" si="5"/>
        <v>8.3000000000000007</v>
      </c>
      <c r="O23" s="38">
        <f t="shared" si="12"/>
        <v>116.19999999999997</v>
      </c>
      <c r="P23" s="140">
        <f t="shared" si="6"/>
        <v>44669</v>
      </c>
      <c r="Q23" s="134">
        <f>DATE($G$2,MONTH(P$5),18)</f>
        <v>44669</v>
      </c>
      <c r="R23" s="142" t="s">
        <v>1</v>
      </c>
      <c r="S23" s="138">
        <f t="shared" si="13"/>
        <v>8.3000000000000007</v>
      </c>
      <c r="T23" s="38">
        <f t="shared" si="14"/>
        <v>99.59999999999998</v>
      </c>
      <c r="U23" s="135">
        <f t="shared" si="7"/>
        <v>44699</v>
      </c>
      <c r="V23" s="94">
        <f>DATE($G$2,MONTH(U$5),18)</f>
        <v>44699</v>
      </c>
      <c r="W23" s="143"/>
      <c r="X23" s="70">
        <f t="shared" si="15"/>
        <v>8.3000000000000007</v>
      </c>
      <c r="Y23" s="38">
        <f t="shared" si="16"/>
        <v>107.89999999999998</v>
      </c>
      <c r="Z23" s="135">
        <f t="shared" si="8"/>
        <v>44730</v>
      </c>
      <c r="AA23" s="94">
        <f>DATE($G$2,MONTH(Z$5),18)</f>
        <v>44730</v>
      </c>
      <c r="AB23" s="143"/>
      <c r="AC23" s="70" t="str">
        <f t="shared" si="9"/>
        <v/>
      </c>
      <c r="AD23" s="38">
        <f t="shared" si="17"/>
        <v>107.89999999999998</v>
      </c>
      <c r="AE23" s="5"/>
      <c r="AF23" s="6"/>
      <c r="AG23" s="6"/>
      <c r="AH23" s="6"/>
      <c r="AI23" s="6"/>
      <c r="AJ23" s="6"/>
      <c r="AK23" s="6"/>
    </row>
    <row r="24" spans="1:37" ht="9.75" customHeight="1" x14ac:dyDescent="0.15">
      <c r="A24" s="135">
        <f t="shared" si="0"/>
        <v>44580</v>
      </c>
      <c r="B24" s="94">
        <f>DATE($G$2,MONTH(A$5),19)</f>
        <v>44580</v>
      </c>
      <c r="C24" s="143"/>
      <c r="D24" s="70">
        <f t="shared" ref="D24:D36" si="18">IF(WEEKDAY(B24,2)&gt;=6,"",8.3)</f>
        <v>8.3000000000000007</v>
      </c>
      <c r="E24" s="38">
        <f t="shared" si="10"/>
        <v>107.89999999999998</v>
      </c>
      <c r="F24" s="136">
        <f t="shared" si="2"/>
        <v>44611</v>
      </c>
      <c r="G24" s="94">
        <f>DATE($G$2,MONTH(F$5),19)</f>
        <v>44611</v>
      </c>
      <c r="H24" s="143"/>
      <c r="I24" s="87" t="str">
        <f t="shared" si="3"/>
        <v/>
      </c>
      <c r="J24" s="11">
        <f t="shared" si="11"/>
        <v>116.19999999999997</v>
      </c>
      <c r="K24" s="135">
        <f t="shared" si="4"/>
        <v>44639</v>
      </c>
      <c r="L24" s="94">
        <f>DATE($G$2,MONTH(K$5),19)</f>
        <v>44639</v>
      </c>
      <c r="M24" s="143"/>
      <c r="N24" s="137" t="str">
        <f t="shared" si="5"/>
        <v/>
      </c>
      <c r="O24" s="38">
        <f t="shared" si="12"/>
        <v>116.19999999999997</v>
      </c>
      <c r="P24" s="135">
        <f t="shared" si="6"/>
        <v>44670</v>
      </c>
      <c r="Q24" s="94">
        <f>DATE($G$2,MONTH(P$5),19)</f>
        <v>44670</v>
      </c>
      <c r="R24" s="143"/>
      <c r="S24" s="137">
        <f t="shared" si="13"/>
        <v>8.3000000000000007</v>
      </c>
      <c r="T24" s="38">
        <f t="shared" si="14"/>
        <v>107.89999999999998</v>
      </c>
      <c r="U24" s="135">
        <f t="shared" si="7"/>
        <v>44700</v>
      </c>
      <c r="V24" s="94">
        <f>DATE($G$2,MONTH(U$5),19)</f>
        <v>44700</v>
      </c>
      <c r="W24" s="143"/>
      <c r="X24" s="70">
        <f t="shared" si="15"/>
        <v>8.3000000000000007</v>
      </c>
      <c r="Y24" s="38">
        <f t="shared" si="16"/>
        <v>116.19999999999997</v>
      </c>
      <c r="Z24" s="135">
        <f t="shared" si="8"/>
        <v>44731</v>
      </c>
      <c r="AA24" s="94">
        <f>DATE($G$2,MONTH(Z$5),19)</f>
        <v>44731</v>
      </c>
      <c r="AB24" s="143"/>
      <c r="AC24" s="70" t="str">
        <f t="shared" si="9"/>
        <v/>
      </c>
      <c r="AD24" s="38">
        <f t="shared" si="17"/>
        <v>107.89999999999998</v>
      </c>
      <c r="AE24" s="5"/>
      <c r="AF24" s="6"/>
      <c r="AG24" s="6"/>
      <c r="AH24" s="6"/>
      <c r="AI24" s="6"/>
      <c r="AJ24" s="6"/>
      <c r="AK24" s="6"/>
    </row>
    <row r="25" spans="1:37" ht="9.75" customHeight="1" x14ac:dyDescent="0.15">
      <c r="A25" s="135">
        <f t="shared" si="0"/>
        <v>44581</v>
      </c>
      <c r="B25" s="94">
        <f>DATE($G$2,MONTH(A$5),20)</f>
        <v>44581</v>
      </c>
      <c r="C25" s="143"/>
      <c r="D25" s="70">
        <f t="shared" si="18"/>
        <v>8.3000000000000007</v>
      </c>
      <c r="E25" s="38">
        <f t="shared" si="10"/>
        <v>116.19999999999997</v>
      </c>
      <c r="F25" s="136">
        <f t="shared" si="2"/>
        <v>44612</v>
      </c>
      <c r="G25" s="94">
        <f>DATE($G$2,MONTH(F$5),20)</f>
        <v>44612</v>
      </c>
      <c r="H25" s="143"/>
      <c r="I25" s="87" t="str">
        <f t="shared" si="3"/>
        <v/>
      </c>
      <c r="J25" s="11">
        <f t="shared" si="11"/>
        <v>116.19999999999997</v>
      </c>
      <c r="K25" s="135">
        <f t="shared" si="4"/>
        <v>44640</v>
      </c>
      <c r="L25" s="94">
        <f>DATE($G$2,MONTH(K$5),20)</f>
        <v>44640</v>
      </c>
      <c r="M25" s="143"/>
      <c r="N25" s="137" t="str">
        <f t="shared" si="5"/>
        <v/>
      </c>
      <c r="O25" s="38">
        <f t="shared" si="12"/>
        <v>116.19999999999997</v>
      </c>
      <c r="P25" s="135">
        <f t="shared" si="6"/>
        <v>44671</v>
      </c>
      <c r="Q25" s="94">
        <f>DATE($G$2,MONTH(P$5),20)</f>
        <v>44671</v>
      </c>
      <c r="R25" s="143"/>
      <c r="S25" s="137">
        <f t="shared" si="13"/>
        <v>8.3000000000000007</v>
      </c>
      <c r="T25" s="38">
        <f t="shared" si="14"/>
        <v>116.19999999999997</v>
      </c>
      <c r="U25" s="135">
        <f t="shared" si="7"/>
        <v>44701</v>
      </c>
      <c r="V25" s="94">
        <f>DATE($G$2,MONTH(U$5),20)</f>
        <v>44701</v>
      </c>
      <c r="W25" s="143"/>
      <c r="X25" s="70">
        <f t="shared" si="15"/>
        <v>8.3000000000000007</v>
      </c>
      <c r="Y25" s="38">
        <f t="shared" si="16"/>
        <v>124.49999999999997</v>
      </c>
      <c r="Z25" s="135">
        <f t="shared" si="8"/>
        <v>44732</v>
      </c>
      <c r="AA25" s="94">
        <f>DATE($G$2,MONTH(Z$5),20)</f>
        <v>44732</v>
      </c>
      <c r="AB25" s="145"/>
      <c r="AC25" s="70">
        <f t="shared" si="9"/>
        <v>8.3000000000000007</v>
      </c>
      <c r="AD25" s="38">
        <f t="shared" si="17"/>
        <v>116.19999999999997</v>
      </c>
      <c r="AE25" s="5"/>
      <c r="AF25" s="6"/>
      <c r="AG25" s="6"/>
      <c r="AH25" s="6"/>
      <c r="AI25" s="6"/>
      <c r="AJ25" s="6"/>
      <c r="AK25" s="6"/>
    </row>
    <row r="26" spans="1:37" ht="9.75" customHeight="1" x14ac:dyDescent="0.15">
      <c r="A26" s="135">
        <f t="shared" si="0"/>
        <v>44582</v>
      </c>
      <c r="B26" s="94">
        <f>DATE($G$2,MONTH(A$5),21)</f>
        <v>44582</v>
      </c>
      <c r="C26" s="143"/>
      <c r="D26" s="70">
        <f t="shared" si="18"/>
        <v>8.3000000000000007</v>
      </c>
      <c r="E26" s="38">
        <f t="shared" si="10"/>
        <v>124.49999999999997</v>
      </c>
      <c r="F26" s="136">
        <f t="shared" si="2"/>
        <v>44613</v>
      </c>
      <c r="G26" s="94">
        <f>DATE($G$2,MONTH(F$5),21)</f>
        <v>44613</v>
      </c>
      <c r="H26" s="143"/>
      <c r="I26" s="87">
        <f t="shared" si="3"/>
        <v>8.3000000000000007</v>
      </c>
      <c r="J26" s="11">
        <f t="shared" si="11"/>
        <v>124.49999999999997</v>
      </c>
      <c r="K26" s="135">
        <f t="shared" si="4"/>
        <v>44641</v>
      </c>
      <c r="L26" s="94">
        <f>DATE($G$2,MONTH(K$5),21)</f>
        <v>44641</v>
      </c>
      <c r="M26" s="143"/>
      <c r="N26" s="137">
        <f t="shared" si="5"/>
        <v>8.3000000000000007</v>
      </c>
      <c r="O26" s="38">
        <f t="shared" si="12"/>
        <v>124.49999999999997</v>
      </c>
      <c r="P26" s="135">
        <f t="shared" si="6"/>
        <v>44672</v>
      </c>
      <c r="Q26" s="94">
        <f>DATE($G$2,MONTH(P$5),21)</f>
        <v>44672</v>
      </c>
      <c r="R26" s="143"/>
      <c r="S26" s="137">
        <f t="shared" si="13"/>
        <v>8.3000000000000007</v>
      </c>
      <c r="T26" s="38">
        <f t="shared" si="14"/>
        <v>124.49999999999997</v>
      </c>
      <c r="U26" s="135">
        <f t="shared" si="7"/>
        <v>44702</v>
      </c>
      <c r="V26" s="94">
        <f>DATE($G$2,MONTH(U$5),21)</f>
        <v>44702</v>
      </c>
      <c r="W26" s="143"/>
      <c r="X26" s="70" t="str">
        <f t="shared" si="15"/>
        <v/>
      </c>
      <c r="Y26" s="38">
        <f t="shared" si="16"/>
        <v>124.49999999999997</v>
      </c>
      <c r="Z26" s="135">
        <f t="shared" si="8"/>
        <v>44733</v>
      </c>
      <c r="AA26" s="94">
        <f>DATE($G$2,MONTH(Z$5),21)</f>
        <v>44733</v>
      </c>
      <c r="AB26" s="143"/>
      <c r="AC26" s="70">
        <f t="shared" si="9"/>
        <v>8.3000000000000007</v>
      </c>
      <c r="AD26" s="38">
        <f t="shared" si="17"/>
        <v>124.49999999999997</v>
      </c>
      <c r="AE26" s="5"/>
      <c r="AF26" s="6"/>
      <c r="AG26" s="6"/>
      <c r="AH26" s="6"/>
      <c r="AI26" s="6"/>
      <c r="AJ26" s="6"/>
      <c r="AK26" s="6"/>
    </row>
    <row r="27" spans="1:37" ht="9.75" customHeight="1" x14ac:dyDescent="0.15">
      <c r="A27" s="135">
        <f t="shared" si="0"/>
        <v>44583</v>
      </c>
      <c r="B27" s="94">
        <f>DATE($G$2,MONTH(A$5),22)</f>
        <v>44583</v>
      </c>
      <c r="C27" s="143"/>
      <c r="D27" s="70" t="str">
        <f t="shared" si="18"/>
        <v/>
      </c>
      <c r="E27" s="38">
        <f t="shared" si="10"/>
        <v>124.49999999999997</v>
      </c>
      <c r="F27" s="136">
        <f t="shared" si="2"/>
        <v>44614</v>
      </c>
      <c r="G27" s="94">
        <f>DATE($G$2,MONTH(F$5),22)</f>
        <v>44614</v>
      </c>
      <c r="H27" s="143"/>
      <c r="I27" s="87">
        <f t="shared" si="3"/>
        <v>8.3000000000000007</v>
      </c>
      <c r="J27" s="11">
        <f t="shared" si="11"/>
        <v>132.79999999999998</v>
      </c>
      <c r="K27" s="135">
        <f t="shared" si="4"/>
        <v>44642</v>
      </c>
      <c r="L27" s="94">
        <f>DATE($G$2,MONTH(K$5),22)</f>
        <v>44642</v>
      </c>
      <c r="M27" s="143"/>
      <c r="N27" s="137">
        <f t="shared" si="5"/>
        <v>8.3000000000000007</v>
      </c>
      <c r="O27" s="38">
        <f t="shared" si="12"/>
        <v>132.79999999999998</v>
      </c>
      <c r="P27" s="135">
        <f t="shared" si="6"/>
        <v>44673</v>
      </c>
      <c r="Q27" s="94">
        <f>DATE($G$2,MONTH(P$5),22)</f>
        <v>44673</v>
      </c>
      <c r="R27" s="143"/>
      <c r="S27" s="137">
        <f t="shared" si="13"/>
        <v>8.3000000000000007</v>
      </c>
      <c r="T27" s="38">
        <f t="shared" si="14"/>
        <v>132.79999999999998</v>
      </c>
      <c r="U27" s="135">
        <f t="shared" si="7"/>
        <v>44703</v>
      </c>
      <c r="V27" s="94">
        <f>DATE($G$2,MONTH(U$5),22)</f>
        <v>44703</v>
      </c>
      <c r="W27" s="143"/>
      <c r="X27" s="70" t="str">
        <f t="shared" si="15"/>
        <v/>
      </c>
      <c r="Y27" s="38">
        <f t="shared" si="16"/>
        <v>124.49999999999997</v>
      </c>
      <c r="Z27" s="135">
        <f t="shared" si="8"/>
        <v>44734</v>
      </c>
      <c r="AA27" s="94">
        <f>DATE($G$2,MONTH(Z$5),22)</f>
        <v>44734</v>
      </c>
      <c r="AB27" s="143"/>
      <c r="AC27" s="70">
        <f t="shared" si="9"/>
        <v>8.3000000000000007</v>
      </c>
      <c r="AD27" s="38">
        <f t="shared" si="17"/>
        <v>132.79999999999998</v>
      </c>
      <c r="AE27" s="5"/>
      <c r="AF27" s="6"/>
      <c r="AG27" s="6"/>
      <c r="AH27" s="6"/>
      <c r="AI27" s="6"/>
      <c r="AJ27" s="6"/>
      <c r="AK27" s="6"/>
    </row>
    <row r="28" spans="1:37" ht="9.75" customHeight="1" x14ac:dyDescent="0.15">
      <c r="A28" s="135">
        <f t="shared" si="0"/>
        <v>44584</v>
      </c>
      <c r="B28" s="94">
        <f>DATE($G$2,MONTH(A$5),23)</f>
        <v>44584</v>
      </c>
      <c r="C28" s="143"/>
      <c r="D28" s="70" t="str">
        <f t="shared" si="18"/>
        <v/>
      </c>
      <c r="E28" s="38">
        <f t="shared" si="10"/>
        <v>124.49999999999997</v>
      </c>
      <c r="F28" s="136">
        <f t="shared" si="2"/>
        <v>44615</v>
      </c>
      <c r="G28" s="94">
        <f>DATE($G$2,MONTH(F$5),23)</f>
        <v>44615</v>
      </c>
      <c r="H28" s="143"/>
      <c r="I28" s="87">
        <f t="shared" si="3"/>
        <v>8.3000000000000007</v>
      </c>
      <c r="J28" s="11">
        <f t="shared" si="11"/>
        <v>141.1</v>
      </c>
      <c r="K28" s="135">
        <f t="shared" si="4"/>
        <v>44643</v>
      </c>
      <c r="L28" s="94">
        <f>DATE($G$2,MONTH(K$5),23)</f>
        <v>44643</v>
      </c>
      <c r="M28" s="143"/>
      <c r="N28" s="137">
        <f t="shared" si="5"/>
        <v>8.3000000000000007</v>
      </c>
      <c r="O28" s="38">
        <f t="shared" si="12"/>
        <v>141.1</v>
      </c>
      <c r="P28" s="135">
        <f t="shared" si="6"/>
        <v>44674</v>
      </c>
      <c r="Q28" s="94">
        <f>DATE($G$2,MONTH(P$5),23)</f>
        <v>44674</v>
      </c>
      <c r="R28" s="143"/>
      <c r="S28" s="137" t="str">
        <f t="shared" si="13"/>
        <v/>
      </c>
      <c r="T28" s="38">
        <f t="shared" si="14"/>
        <v>132.79999999999998</v>
      </c>
      <c r="U28" s="135">
        <f t="shared" si="7"/>
        <v>44704</v>
      </c>
      <c r="V28" s="94">
        <f>DATE($G$2,MONTH(U$5),23)</f>
        <v>44704</v>
      </c>
      <c r="W28" s="143"/>
      <c r="X28" s="70">
        <f t="shared" si="15"/>
        <v>8.3000000000000007</v>
      </c>
      <c r="Y28" s="38">
        <f t="shared" si="16"/>
        <v>132.79999999999998</v>
      </c>
      <c r="Z28" s="135">
        <f t="shared" si="8"/>
        <v>44735</v>
      </c>
      <c r="AA28" s="94">
        <f>DATE($G$2,MONTH(Z$5),23)</f>
        <v>44735</v>
      </c>
      <c r="AB28" s="143"/>
      <c r="AC28" s="70">
        <f t="shared" si="9"/>
        <v>8.3000000000000007</v>
      </c>
      <c r="AD28" s="38">
        <f t="shared" si="17"/>
        <v>141.1</v>
      </c>
      <c r="AE28" s="5"/>
      <c r="AF28" s="6"/>
      <c r="AG28" s="6"/>
      <c r="AH28" s="6"/>
      <c r="AI28" s="6"/>
      <c r="AJ28" s="6"/>
      <c r="AK28" s="6"/>
    </row>
    <row r="29" spans="1:37" ht="9.75" customHeight="1" x14ac:dyDescent="0.15">
      <c r="A29" s="135">
        <f t="shared" si="0"/>
        <v>44585</v>
      </c>
      <c r="B29" s="94">
        <f>DATE($G$2,MONTH(A$5),24)</f>
        <v>44585</v>
      </c>
      <c r="C29" s="143"/>
      <c r="D29" s="70">
        <f t="shared" si="18"/>
        <v>8.3000000000000007</v>
      </c>
      <c r="E29" s="38">
        <f t="shared" si="10"/>
        <v>132.79999999999998</v>
      </c>
      <c r="F29" s="136">
        <f t="shared" si="2"/>
        <v>44616</v>
      </c>
      <c r="G29" s="94">
        <f>DATE($G$2,MONTH(F$5),24)</f>
        <v>44616</v>
      </c>
      <c r="H29" s="143"/>
      <c r="I29" s="87">
        <f t="shared" si="3"/>
        <v>8.3000000000000007</v>
      </c>
      <c r="J29" s="11">
        <f t="shared" si="11"/>
        <v>149.4</v>
      </c>
      <c r="K29" s="135">
        <f t="shared" si="4"/>
        <v>44644</v>
      </c>
      <c r="L29" s="94">
        <f>DATE($G$2,MONTH(K$5),24)</f>
        <v>44644</v>
      </c>
      <c r="M29" s="143"/>
      <c r="N29" s="137">
        <f t="shared" si="5"/>
        <v>8.3000000000000007</v>
      </c>
      <c r="O29" s="38">
        <f t="shared" si="12"/>
        <v>149.4</v>
      </c>
      <c r="P29" s="135">
        <f t="shared" si="6"/>
        <v>44675</v>
      </c>
      <c r="Q29" s="94">
        <f>DATE($G$2,MONTH(P$5),24)</f>
        <v>44675</v>
      </c>
      <c r="R29" s="143"/>
      <c r="S29" s="137" t="str">
        <f t="shared" si="13"/>
        <v/>
      </c>
      <c r="T29" s="38">
        <f t="shared" si="14"/>
        <v>132.79999999999998</v>
      </c>
      <c r="U29" s="135">
        <f t="shared" si="7"/>
        <v>44705</v>
      </c>
      <c r="V29" s="94">
        <f>DATE($G$2,MONTH(U$5),24)</f>
        <v>44705</v>
      </c>
      <c r="W29" s="143"/>
      <c r="X29" s="70">
        <f t="shared" si="15"/>
        <v>8.3000000000000007</v>
      </c>
      <c r="Y29" s="38">
        <f t="shared" si="16"/>
        <v>141.1</v>
      </c>
      <c r="Z29" s="135">
        <f t="shared" si="8"/>
        <v>44736</v>
      </c>
      <c r="AA29" s="94">
        <f>DATE($G$2,MONTH(Z$5),24)</f>
        <v>44736</v>
      </c>
      <c r="AB29" s="145"/>
      <c r="AC29" s="70">
        <f t="shared" si="9"/>
        <v>8.3000000000000007</v>
      </c>
      <c r="AD29" s="38">
        <f t="shared" si="17"/>
        <v>149.4</v>
      </c>
      <c r="AE29" s="5"/>
      <c r="AF29" s="6"/>
      <c r="AG29" s="6"/>
      <c r="AH29" s="6"/>
      <c r="AI29" s="6"/>
      <c r="AJ29" s="6"/>
      <c r="AK29" s="6"/>
    </row>
    <row r="30" spans="1:37" ht="9.75" customHeight="1" x14ac:dyDescent="0.15">
      <c r="A30" s="135">
        <f t="shared" si="0"/>
        <v>44586</v>
      </c>
      <c r="B30" s="94">
        <f>DATE($G$2,MONTH(A$5),25)</f>
        <v>44586</v>
      </c>
      <c r="C30" s="143"/>
      <c r="D30" s="70">
        <f t="shared" si="18"/>
        <v>8.3000000000000007</v>
      </c>
      <c r="E30" s="38">
        <f t="shared" si="10"/>
        <v>141.1</v>
      </c>
      <c r="F30" s="136">
        <f t="shared" si="2"/>
        <v>44617</v>
      </c>
      <c r="G30" s="94">
        <f>DATE($G$2,MONTH(F$5),25)</f>
        <v>44617</v>
      </c>
      <c r="H30" s="143"/>
      <c r="I30" s="87">
        <f t="shared" si="3"/>
        <v>8.3000000000000007</v>
      </c>
      <c r="J30" s="11">
        <f t="shared" si="11"/>
        <v>157.70000000000002</v>
      </c>
      <c r="K30" s="135">
        <f t="shared" si="4"/>
        <v>44645</v>
      </c>
      <c r="L30" s="94">
        <f>DATE($G$2,MONTH(K$5),25)</f>
        <v>44645</v>
      </c>
      <c r="M30" s="143"/>
      <c r="N30" s="137">
        <f t="shared" si="5"/>
        <v>8.3000000000000007</v>
      </c>
      <c r="O30" s="38">
        <f t="shared" si="12"/>
        <v>157.70000000000002</v>
      </c>
      <c r="P30" s="135">
        <f t="shared" si="6"/>
        <v>44676</v>
      </c>
      <c r="Q30" s="94">
        <f>DATE($G$2,MONTH(P$5),25)</f>
        <v>44676</v>
      </c>
      <c r="R30" s="145"/>
      <c r="S30" s="137">
        <f t="shared" si="13"/>
        <v>8.3000000000000007</v>
      </c>
      <c r="T30" s="38">
        <f t="shared" si="14"/>
        <v>141.1</v>
      </c>
      <c r="U30" s="135">
        <f t="shared" si="7"/>
        <v>44706</v>
      </c>
      <c r="V30" s="94">
        <f>DATE($G$2,MONTH(U$5),25)</f>
        <v>44706</v>
      </c>
      <c r="W30" s="143"/>
      <c r="X30" s="70">
        <f t="shared" si="15"/>
        <v>8.3000000000000007</v>
      </c>
      <c r="Y30" s="38">
        <f t="shared" si="16"/>
        <v>149.4</v>
      </c>
      <c r="Z30" s="135">
        <f t="shared" si="8"/>
        <v>44737</v>
      </c>
      <c r="AA30" s="94">
        <f>DATE($G$2,MONTH(Z$5),25)</f>
        <v>44737</v>
      </c>
      <c r="AB30" s="143"/>
      <c r="AC30" s="70" t="str">
        <f t="shared" si="9"/>
        <v/>
      </c>
      <c r="AD30" s="38">
        <f t="shared" si="17"/>
        <v>149.4</v>
      </c>
      <c r="AE30" s="5"/>
      <c r="AF30" s="6"/>
      <c r="AG30" s="6"/>
      <c r="AH30" s="6"/>
      <c r="AI30" s="6"/>
      <c r="AJ30" s="6"/>
      <c r="AK30" s="6"/>
    </row>
    <row r="31" spans="1:37" ht="9.75" customHeight="1" x14ac:dyDescent="0.15">
      <c r="A31" s="135">
        <f t="shared" si="0"/>
        <v>44587</v>
      </c>
      <c r="B31" s="94">
        <f>DATE($G$2,MONTH(A$5),26)</f>
        <v>44587</v>
      </c>
      <c r="C31" s="143"/>
      <c r="D31" s="70">
        <f t="shared" si="18"/>
        <v>8.3000000000000007</v>
      </c>
      <c r="E31" s="38">
        <f t="shared" si="10"/>
        <v>149.4</v>
      </c>
      <c r="F31" s="136">
        <f t="shared" si="2"/>
        <v>44618</v>
      </c>
      <c r="G31" s="94">
        <f>DATE($G$2,MONTH(F$5),26)</f>
        <v>44618</v>
      </c>
      <c r="H31" s="143"/>
      <c r="I31" s="87" t="str">
        <f t="shared" si="3"/>
        <v/>
      </c>
      <c r="J31" s="11">
        <f t="shared" si="11"/>
        <v>157.70000000000002</v>
      </c>
      <c r="K31" s="135">
        <f t="shared" si="4"/>
        <v>44646</v>
      </c>
      <c r="L31" s="94">
        <f>DATE($G$2,MONTH(K$5),26)</f>
        <v>44646</v>
      </c>
      <c r="M31" s="143"/>
      <c r="N31" s="137" t="str">
        <f t="shared" si="5"/>
        <v/>
      </c>
      <c r="O31" s="38">
        <f t="shared" si="12"/>
        <v>157.70000000000002</v>
      </c>
      <c r="P31" s="135">
        <f t="shared" si="6"/>
        <v>44677</v>
      </c>
      <c r="Q31" s="94">
        <f>DATE($G$2,MONTH(P$5),26)</f>
        <v>44677</v>
      </c>
      <c r="R31" s="143"/>
      <c r="S31" s="137">
        <f t="shared" si="13"/>
        <v>8.3000000000000007</v>
      </c>
      <c r="T31" s="38">
        <f t="shared" si="14"/>
        <v>149.4</v>
      </c>
      <c r="U31" s="140">
        <f t="shared" si="7"/>
        <v>44707</v>
      </c>
      <c r="V31" s="134">
        <f>DATE($G$2,MONTH(U$5),26)</f>
        <v>44707</v>
      </c>
      <c r="W31" s="142" t="s">
        <v>25</v>
      </c>
      <c r="X31" s="92">
        <f t="shared" si="15"/>
        <v>8.3000000000000007</v>
      </c>
      <c r="Y31" s="38">
        <f t="shared" si="16"/>
        <v>157.70000000000002</v>
      </c>
      <c r="Z31" s="135">
        <f t="shared" si="8"/>
        <v>44738</v>
      </c>
      <c r="AA31" s="94">
        <f>DATE($G$2,MONTH(Z$5),26)</f>
        <v>44738</v>
      </c>
      <c r="AB31" s="143"/>
      <c r="AC31" s="70" t="str">
        <f t="shared" si="9"/>
        <v/>
      </c>
      <c r="AD31" s="38">
        <f t="shared" si="17"/>
        <v>149.4</v>
      </c>
      <c r="AE31" s="5"/>
      <c r="AF31" s="6"/>
      <c r="AG31" s="6"/>
      <c r="AH31" s="6"/>
      <c r="AI31" s="6"/>
      <c r="AJ31" s="6"/>
      <c r="AK31" s="6"/>
    </row>
    <row r="32" spans="1:37" ht="9.75" customHeight="1" x14ac:dyDescent="0.15">
      <c r="A32" s="135">
        <f t="shared" si="0"/>
        <v>44588</v>
      </c>
      <c r="B32" s="94">
        <f>DATE($G$2,MONTH(A$5),27)</f>
        <v>44588</v>
      </c>
      <c r="C32" s="143"/>
      <c r="D32" s="70">
        <f t="shared" si="18"/>
        <v>8.3000000000000007</v>
      </c>
      <c r="E32" s="38">
        <f t="shared" si="10"/>
        <v>157.70000000000002</v>
      </c>
      <c r="F32" s="136">
        <f t="shared" si="2"/>
        <v>44619</v>
      </c>
      <c r="G32" s="94">
        <f>DATE($G$2,MONTH(F$5),27)</f>
        <v>44619</v>
      </c>
      <c r="H32" s="143"/>
      <c r="I32" s="87" t="str">
        <f t="shared" si="3"/>
        <v/>
      </c>
      <c r="J32" s="11">
        <f t="shared" si="11"/>
        <v>157.70000000000002</v>
      </c>
      <c r="K32" s="135">
        <f t="shared" si="4"/>
        <v>44647</v>
      </c>
      <c r="L32" s="94">
        <f>DATE($G$2,MONTH(K$5),27)</f>
        <v>44647</v>
      </c>
      <c r="M32" s="143"/>
      <c r="N32" s="137" t="str">
        <f t="shared" si="5"/>
        <v/>
      </c>
      <c r="O32" s="38">
        <f t="shared" si="12"/>
        <v>157.70000000000002</v>
      </c>
      <c r="P32" s="135">
        <f t="shared" si="6"/>
        <v>44678</v>
      </c>
      <c r="Q32" s="94">
        <f>DATE($G$2,MONTH(P$5),27)</f>
        <v>44678</v>
      </c>
      <c r="R32" s="143"/>
      <c r="S32" s="137">
        <f t="shared" si="13"/>
        <v>8.3000000000000007</v>
      </c>
      <c r="T32" s="38">
        <f t="shared" si="14"/>
        <v>157.70000000000002</v>
      </c>
      <c r="U32" s="135">
        <f t="shared" si="7"/>
        <v>44708</v>
      </c>
      <c r="V32" s="94">
        <f>DATE($G$2,MONTH(U$5),27)</f>
        <v>44708</v>
      </c>
      <c r="W32" s="146"/>
      <c r="X32" s="70">
        <f t="shared" si="15"/>
        <v>8.3000000000000007</v>
      </c>
      <c r="Y32" s="38">
        <f t="shared" si="16"/>
        <v>166.00000000000003</v>
      </c>
      <c r="Z32" s="135">
        <f t="shared" si="8"/>
        <v>44739</v>
      </c>
      <c r="AA32" s="94">
        <f>DATE($G$2,MONTH(Z$5),27)</f>
        <v>44739</v>
      </c>
      <c r="AB32" s="145"/>
      <c r="AC32" s="70">
        <f t="shared" si="9"/>
        <v>8.3000000000000007</v>
      </c>
      <c r="AD32" s="38">
        <f t="shared" si="17"/>
        <v>157.70000000000002</v>
      </c>
      <c r="AE32" s="5"/>
      <c r="AF32" s="6"/>
      <c r="AG32" s="6"/>
      <c r="AH32" s="6"/>
      <c r="AI32" s="6"/>
      <c r="AJ32" s="6"/>
      <c r="AK32" s="6"/>
    </row>
    <row r="33" spans="1:37" ht="9.75" customHeight="1" x14ac:dyDescent="0.15">
      <c r="A33" s="135">
        <f t="shared" si="0"/>
        <v>44589</v>
      </c>
      <c r="B33" s="94">
        <f>DATE($G$2,MONTH(A$5),28)</f>
        <v>44589</v>
      </c>
      <c r="C33" s="143"/>
      <c r="D33" s="70">
        <f t="shared" si="18"/>
        <v>8.3000000000000007</v>
      </c>
      <c r="E33" s="38">
        <f t="shared" si="10"/>
        <v>166.00000000000003</v>
      </c>
      <c r="F33" s="136">
        <f t="shared" si="2"/>
        <v>44620</v>
      </c>
      <c r="G33" s="94">
        <f>DATE($G$2,MONTH(F$5),28)</f>
        <v>44620</v>
      </c>
      <c r="H33" s="143"/>
      <c r="I33" s="87">
        <f t="shared" si="3"/>
        <v>8.3000000000000007</v>
      </c>
      <c r="J33" s="11">
        <f t="shared" si="11"/>
        <v>166.00000000000003</v>
      </c>
      <c r="K33" s="135">
        <f t="shared" si="4"/>
        <v>44648</v>
      </c>
      <c r="L33" s="94">
        <f>DATE($G$2,MONTH(K$5),28)</f>
        <v>44648</v>
      </c>
      <c r="M33" s="143"/>
      <c r="N33" s="137">
        <f t="shared" si="5"/>
        <v>8.3000000000000007</v>
      </c>
      <c r="O33" s="38">
        <f t="shared" si="12"/>
        <v>166.00000000000003</v>
      </c>
      <c r="P33" s="135">
        <f t="shared" si="6"/>
        <v>44679</v>
      </c>
      <c r="Q33" s="94">
        <f>DATE($G$2,MONTH(P$5),28)</f>
        <v>44679</v>
      </c>
      <c r="R33" s="143"/>
      <c r="S33" s="137">
        <f t="shared" si="13"/>
        <v>8.3000000000000007</v>
      </c>
      <c r="T33" s="38">
        <f t="shared" si="14"/>
        <v>166.00000000000003</v>
      </c>
      <c r="U33" s="135">
        <f t="shared" si="7"/>
        <v>44709</v>
      </c>
      <c r="V33" s="94">
        <f>DATE($G$2,MONTH(U$5),28)</f>
        <v>44709</v>
      </c>
      <c r="W33" s="143"/>
      <c r="X33" s="70" t="str">
        <f t="shared" si="15"/>
        <v/>
      </c>
      <c r="Y33" s="38">
        <f t="shared" si="16"/>
        <v>166.00000000000003</v>
      </c>
      <c r="Z33" s="135">
        <f t="shared" si="8"/>
        <v>44740</v>
      </c>
      <c r="AA33" s="94">
        <f>DATE($G$2,MONTH(Z$5),28)</f>
        <v>44740</v>
      </c>
      <c r="AB33" s="143"/>
      <c r="AC33" s="70">
        <f t="shared" si="9"/>
        <v>8.3000000000000007</v>
      </c>
      <c r="AD33" s="38">
        <f t="shared" si="17"/>
        <v>166.00000000000003</v>
      </c>
      <c r="AE33" s="5"/>
      <c r="AF33" s="6"/>
      <c r="AG33" s="6"/>
      <c r="AH33" s="6"/>
      <c r="AI33" s="6"/>
      <c r="AJ33" s="6"/>
      <c r="AK33" s="6"/>
    </row>
    <row r="34" spans="1:37" ht="9.75" customHeight="1" x14ac:dyDescent="0.15">
      <c r="A34" s="135">
        <f t="shared" si="0"/>
        <v>44590</v>
      </c>
      <c r="B34" s="94">
        <f>DATE($G$2,MONTH(A$5),29)</f>
        <v>44590</v>
      </c>
      <c r="C34" s="143"/>
      <c r="D34" s="70" t="str">
        <f t="shared" si="18"/>
        <v/>
      </c>
      <c r="E34" s="38">
        <f t="shared" si="10"/>
        <v>166.00000000000003</v>
      </c>
      <c r="F34" s="136" t="str">
        <f>IF(G34="","",DATE(G2,MONTH(F5),DAY(G34)))</f>
        <v/>
      </c>
      <c r="G34" s="94" t="str">
        <f>IF(DAY(DATE(G2,2,29))=29,29,"")</f>
        <v/>
      </c>
      <c r="H34" s="144"/>
      <c r="I34" s="87" t="str">
        <f>IF(F34="","",IF(WEEKDAY(F34,2)&gt;=6,"",8.3))</f>
        <v/>
      </c>
      <c r="J34" s="11">
        <f t="shared" si="11"/>
        <v>166.00000000000003</v>
      </c>
      <c r="K34" s="135">
        <f t="shared" si="4"/>
        <v>44649</v>
      </c>
      <c r="L34" s="94">
        <f>DATE($G$2,MONTH(K$5),29)</f>
        <v>44649</v>
      </c>
      <c r="M34" s="143"/>
      <c r="N34" s="137">
        <f t="shared" si="5"/>
        <v>8.3000000000000007</v>
      </c>
      <c r="O34" s="38">
        <f t="shared" si="12"/>
        <v>174.30000000000004</v>
      </c>
      <c r="P34" s="135">
        <f t="shared" si="6"/>
        <v>44680</v>
      </c>
      <c r="Q34" s="94">
        <f>DATE($G$2,MONTH(P$5),29)</f>
        <v>44680</v>
      </c>
      <c r="R34" s="145"/>
      <c r="S34" s="137">
        <f t="shared" si="13"/>
        <v>8.3000000000000007</v>
      </c>
      <c r="T34" s="38">
        <f t="shared" si="14"/>
        <v>174.30000000000004</v>
      </c>
      <c r="U34" s="135">
        <f t="shared" si="7"/>
        <v>44710</v>
      </c>
      <c r="V34" s="94">
        <f>DATE($G$2,MONTH(U$5),29)</f>
        <v>44710</v>
      </c>
      <c r="W34" s="143"/>
      <c r="X34" s="70" t="str">
        <f t="shared" si="15"/>
        <v/>
      </c>
      <c r="Y34" s="38">
        <f t="shared" si="16"/>
        <v>166.00000000000003</v>
      </c>
      <c r="Z34" s="135">
        <f t="shared" si="8"/>
        <v>44741</v>
      </c>
      <c r="AA34" s="94">
        <f>DATE($G$2,MONTH(Z$5),29)</f>
        <v>44741</v>
      </c>
      <c r="AB34" s="143"/>
      <c r="AC34" s="70">
        <f t="shared" si="9"/>
        <v>8.3000000000000007</v>
      </c>
      <c r="AD34" s="38">
        <f t="shared" si="17"/>
        <v>174.30000000000004</v>
      </c>
      <c r="AE34" s="29"/>
      <c r="AF34" s="132"/>
      <c r="AG34" s="6"/>
      <c r="AH34" s="6"/>
      <c r="AI34" s="6"/>
      <c r="AJ34" s="6"/>
      <c r="AK34" s="6"/>
    </row>
    <row r="35" spans="1:37" ht="9.75" customHeight="1" x14ac:dyDescent="0.15">
      <c r="A35" s="135">
        <f t="shared" si="0"/>
        <v>44591</v>
      </c>
      <c r="B35" s="94">
        <f>DATE($G$2,MONTH(A$5),30)</f>
        <v>44591</v>
      </c>
      <c r="C35" s="143"/>
      <c r="D35" s="70" t="str">
        <f t="shared" si="18"/>
        <v/>
      </c>
      <c r="E35" s="38">
        <f t="shared" si="10"/>
        <v>166.00000000000003</v>
      </c>
      <c r="F35" s="136"/>
      <c r="G35" s="94"/>
      <c r="H35" s="143"/>
      <c r="I35" s="87" t="str">
        <f t="shared" si="3"/>
        <v/>
      </c>
      <c r="J35" s="11">
        <f t="shared" si="11"/>
        <v>166.00000000000003</v>
      </c>
      <c r="K35" s="135">
        <f t="shared" si="4"/>
        <v>44650</v>
      </c>
      <c r="L35" s="94">
        <f>DATE($G$2,MONTH(K$5),30)</f>
        <v>44650</v>
      </c>
      <c r="M35" s="143"/>
      <c r="N35" s="137">
        <f t="shared" si="5"/>
        <v>8.3000000000000007</v>
      </c>
      <c r="O35" s="38">
        <f t="shared" si="12"/>
        <v>182.60000000000005</v>
      </c>
      <c r="P35" s="135">
        <f t="shared" si="6"/>
        <v>44681</v>
      </c>
      <c r="Q35" s="94">
        <f>DATE($G$2,MONTH(P$5),30)</f>
        <v>44681</v>
      </c>
      <c r="R35" s="143"/>
      <c r="S35" s="137" t="str">
        <f t="shared" si="13"/>
        <v/>
      </c>
      <c r="T35" s="38">
        <f t="shared" si="14"/>
        <v>174.30000000000004</v>
      </c>
      <c r="U35" s="135">
        <f t="shared" si="7"/>
        <v>44711</v>
      </c>
      <c r="V35" s="94">
        <f>DATE($G$2,MONTH(U$5),30)</f>
        <v>44711</v>
      </c>
      <c r="W35" s="143"/>
      <c r="X35" s="70">
        <f t="shared" si="15"/>
        <v>8.3000000000000007</v>
      </c>
      <c r="Y35" s="38">
        <f t="shared" si="16"/>
        <v>174.30000000000004</v>
      </c>
      <c r="Z35" s="135">
        <f t="shared" si="8"/>
        <v>44742</v>
      </c>
      <c r="AA35" s="94">
        <f>DATE($G$2,MONTH(Z$5),30)</f>
        <v>44742</v>
      </c>
      <c r="AB35" s="143"/>
      <c r="AC35" s="70">
        <f t="shared" si="9"/>
        <v>8.3000000000000007</v>
      </c>
      <c r="AD35" s="38">
        <f t="shared" si="17"/>
        <v>182.60000000000005</v>
      </c>
      <c r="AE35" s="29"/>
      <c r="AF35" s="132"/>
      <c r="AG35" s="6"/>
      <c r="AH35" s="6"/>
      <c r="AI35" s="6"/>
      <c r="AJ35" s="6"/>
      <c r="AK35" s="6"/>
    </row>
    <row r="36" spans="1:37" s="2" customFormat="1" ht="9.75" customHeight="1" x14ac:dyDescent="0.15">
      <c r="A36" s="135">
        <f t="shared" si="0"/>
        <v>44592</v>
      </c>
      <c r="B36" s="94">
        <f>DATE($G$2,MONTH(A$5),31)</f>
        <v>44592</v>
      </c>
      <c r="C36" s="143"/>
      <c r="D36" s="70">
        <f t="shared" si="18"/>
        <v>8.3000000000000007</v>
      </c>
      <c r="E36" s="38">
        <f t="shared" si="10"/>
        <v>174.30000000000004</v>
      </c>
      <c r="F36" s="136"/>
      <c r="G36" s="94"/>
      <c r="H36" s="143"/>
      <c r="I36" s="87" t="str">
        <f t="shared" si="3"/>
        <v/>
      </c>
      <c r="J36" s="11">
        <f t="shared" si="11"/>
        <v>166.00000000000003</v>
      </c>
      <c r="K36" s="135">
        <f t="shared" si="4"/>
        <v>44651</v>
      </c>
      <c r="L36" s="94">
        <f>DATE($G$2,MONTH(K$5),31)</f>
        <v>44651</v>
      </c>
      <c r="M36" s="143"/>
      <c r="N36" s="137">
        <f t="shared" si="5"/>
        <v>8.3000000000000007</v>
      </c>
      <c r="O36" s="38">
        <f t="shared" si="12"/>
        <v>190.90000000000006</v>
      </c>
      <c r="P36" s="95"/>
      <c r="Q36" s="94"/>
      <c r="R36" s="145"/>
      <c r="S36" s="137" t="str">
        <f t="shared" si="13"/>
        <v/>
      </c>
      <c r="T36" s="38">
        <f t="shared" si="14"/>
        <v>174.30000000000004</v>
      </c>
      <c r="U36" s="135">
        <f t="shared" si="7"/>
        <v>44712</v>
      </c>
      <c r="V36" s="94">
        <f>DATE($G$2,MONTH(U$5),31)</f>
        <v>44712</v>
      </c>
      <c r="W36" s="143"/>
      <c r="X36" s="70">
        <f t="shared" si="15"/>
        <v>8.3000000000000007</v>
      </c>
      <c r="Y36" s="38">
        <f t="shared" si="16"/>
        <v>182.60000000000005</v>
      </c>
      <c r="Z36" s="37"/>
      <c r="AA36" s="94"/>
      <c r="AB36" s="145"/>
      <c r="AC36" s="70" t="str">
        <f t="shared" si="9"/>
        <v/>
      </c>
      <c r="AD36" s="38">
        <f t="shared" si="17"/>
        <v>182.60000000000005</v>
      </c>
      <c r="AE36" s="29"/>
      <c r="AF36" s="5"/>
      <c r="AG36" s="5"/>
      <c r="AH36" s="5"/>
      <c r="AI36" s="5"/>
      <c r="AJ36" s="5"/>
      <c r="AK36" s="5"/>
    </row>
    <row r="37" spans="1:37" s="16" customFormat="1" ht="12" customHeight="1" x14ac:dyDescent="0.25">
      <c r="A37" s="84"/>
      <c r="B37" s="42"/>
      <c r="C37" s="71">
        <f>SUM(D6:D36)</f>
        <v>174.30000000000004</v>
      </c>
      <c r="D37" s="43"/>
      <c r="E37" s="40">
        <f t="shared" ref="E37" si="19">SUM(D37+E36)</f>
        <v>174.30000000000004</v>
      </c>
      <c r="F37" s="80"/>
      <c r="G37" s="42"/>
      <c r="H37" s="71">
        <f>SUM(I6:I36)</f>
        <v>166.00000000000003</v>
      </c>
      <c r="I37" s="44"/>
      <c r="J37" s="39">
        <f t="shared" ref="J37" si="20">SUM(I37+J36)</f>
        <v>166.00000000000003</v>
      </c>
      <c r="K37" s="73"/>
      <c r="L37" s="42"/>
      <c r="M37" s="71">
        <f>SUM(N6:N36)</f>
        <v>190.90000000000006</v>
      </c>
      <c r="N37" s="44"/>
      <c r="O37" s="40">
        <f>SUM(N37+O36)</f>
        <v>190.90000000000006</v>
      </c>
      <c r="P37" s="73"/>
      <c r="Q37" s="42"/>
      <c r="R37" s="71">
        <f>SUM(S6:S36)</f>
        <v>174.30000000000004</v>
      </c>
      <c r="S37" s="45"/>
      <c r="T37" s="40">
        <f t="shared" ref="T37" si="21">SUM(S37+T36)</f>
        <v>174.30000000000004</v>
      </c>
      <c r="U37" s="139"/>
      <c r="V37" s="46"/>
      <c r="W37" s="71">
        <f>SUM(X6:X36)</f>
        <v>182.60000000000005</v>
      </c>
      <c r="X37" s="45"/>
      <c r="Y37" s="40">
        <f t="shared" ref="Y37" si="22">SUM(X37+Y36)</f>
        <v>182.60000000000005</v>
      </c>
      <c r="Z37" s="73"/>
      <c r="AA37" s="42"/>
      <c r="AB37" s="71">
        <f>SUM(AC6:AC36)</f>
        <v>182.60000000000005</v>
      </c>
      <c r="AC37" s="45"/>
      <c r="AD37" s="40">
        <f t="shared" ref="AD37" si="23">SUM(AC37+AD36)</f>
        <v>182.60000000000005</v>
      </c>
      <c r="AE37" s="133"/>
      <c r="AF37" s="100"/>
      <c r="AG37" s="100"/>
      <c r="AH37" s="100"/>
      <c r="AI37" s="100"/>
      <c r="AJ37" s="100"/>
      <c r="AK37" s="100"/>
    </row>
    <row r="38" spans="1:37" s="5" customFormat="1" ht="35.25" customHeight="1" x14ac:dyDescent="0.15">
      <c r="A38" s="85"/>
      <c r="B38" s="4"/>
      <c r="C38" s="20"/>
      <c r="D38" s="14"/>
      <c r="E38" s="9"/>
      <c r="F38" s="26"/>
      <c r="H38" s="22"/>
      <c r="I38" s="17"/>
      <c r="J38" s="9"/>
      <c r="K38" s="26"/>
      <c r="M38" s="22"/>
      <c r="N38" s="17"/>
      <c r="O38" s="9"/>
      <c r="P38" s="26"/>
      <c r="R38" s="22"/>
      <c r="S38" s="14"/>
      <c r="T38" s="9"/>
      <c r="U38" s="26"/>
      <c r="W38" s="22"/>
      <c r="X38" s="14"/>
      <c r="Y38" s="9"/>
      <c r="Z38" s="26"/>
      <c r="AB38" s="22"/>
      <c r="AC38" s="14"/>
      <c r="AD38" s="9"/>
    </row>
    <row r="39" spans="1:37" s="6" customFormat="1" ht="9.75" hidden="1" thickBot="1" x14ac:dyDescent="0.2">
      <c r="A39" s="86"/>
      <c r="C39" s="21"/>
      <c r="D39" s="15"/>
      <c r="E39" s="10"/>
      <c r="F39" s="82"/>
      <c r="G39" s="5"/>
      <c r="H39" s="19"/>
      <c r="I39" s="17"/>
      <c r="J39" s="9"/>
      <c r="K39" s="26"/>
      <c r="L39" s="5"/>
      <c r="M39" s="19"/>
      <c r="N39" s="17"/>
      <c r="O39" s="9"/>
      <c r="P39" s="26"/>
      <c r="Q39" s="5"/>
      <c r="R39" s="19"/>
      <c r="S39" s="14"/>
      <c r="T39" s="9"/>
      <c r="U39" s="26"/>
      <c r="V39" s="5"/>
      <c r="W39" s="19"/>
      <c r="X39" s="14"/>
      <c r="Y39" s="9"/>
      <c r="Z39" s="26"/>
      <c r="AA39" s="5"/>
      <c r="AB39" s="19"/>
      <c r="AC39" s="14"/>
      <c r="AD39" s="12"/>
      <c r="AE39" s="5"/>
    </row>
    <row r="40" spans="1:37" s="97" customFormat="1" ht="15" customHeight="1" x14ac:dyDescent="0.2">
      <c r="A40" s="159">
        <f>DATE($G$2,7,1)</f>
        <v>44743</v>
      </c>
      <c r="B40" s="160"/>
      <c r="C40" s="160"/>
      <c r="D40" s="35" t="s">
        <v>4</v>
      </c>
      <c r="E40" s="41" t="s">
        <v>3</v>
      </c>
      <c r="F40" s="159">
        <f>DATE($G$2,8,1)</f>
        <v>44774</v>
      </c>
      <c r="G40" s="160"/>
      <c r="H40" s="160"/>
      <c r="I40" s="35" t="s">
        <v>4</v>
      </c>
      <c r="J40" s="41" t="s">
        <v>3</v>
      </c>
      <c r="K40" s="162">
        <f>DATE($G$2,9,1)</f>
        <v>44805</v>
      </c>
      <c r="L40" s="160"/>
      <c r="M40" s="160"/>
      <c r="N40" s="35" t="s">
        <v>4</v>
      </c>
      <c r="O40" s="36" t="s">
        <v>3</v>
      </c>
      <c r="P40" s="159">
        <f>DATE($G$2,10,1)</f>
        <v>44835</v>
      </c>
      <c r="Q40" s="160"/>
      <c r="R40" s="160"/>
      <c r="S40" s="35" t="s">
        <v>4</v>
      </c>
      <c r="T40" s="41" t="s">
        <v>3</v>
      </c>
      <c r="U40" s="159">
        <f>DATE($G$2,11,1)</f>
        <v>44866</v>
      </c>
      <c r="V40" s="160"/>
      <c r="W40" s="160"/>
      <c r="X40" s="35" t="s">
        <v>4</v>
      </c>
      <c r="Y40" s="41" t="s">
        <v>3</v>
      </c>
      <c r="Z40" s="159">
        <f>DATE($G$2,12,1)</f>
        <v>44896</v>
      </c>
      <c r="AA40" s="160"/>
      <c r="AB40" s="160"/>
      <c r="AC40" s="35" t="s">
        <v>4</v>
      </c>
      <c r="AD40" s="41" t="s">
        <v>3</v>
      </c>
      <c r="AE40" s="96"/>
    </row>
    <row r="41" spans="1:37" s="6" customFormat="1" ht="9.75" customHeight="1" x14ac:dyDescent="0.15">
      <c r="A41" s="135">
        <f>B41</f>
        <v>44743</v>
      </c>
      <c r="B41" s="94">
        <f>DATE($G$2,MONTH(A$40),1)</f>
        <v>44743</v>
      </c>
      <c r="C41" s="143"/>
      <c r="D41" s="70">
        <f>IF(WEEKDAY(B41,2)&gt;=6,"",8.3)</f>
        <v>8.3000000000000007</v>
      </c>
      <c r="E41" s="38">
        <f>IF(D41="",0,D41)</f>
        <v>8.3000000000000007</v>
      </c>
      <c r="F41" s="140">
        <f>G41</f>
        <v>44774</v>
      </c>
      <c r="G41" s="134">
        <f>DATE($G$2,MONTH(F$40),1)</f>
        <v>44774</v>
      </c>
      <c r="H41" s="142" t="s">
        <v>8</v>
      </c>
      <c r="I41" s="92">
        <f>IF(WEEKDAY(G41,2)&gt;=6,"",8.3)</f>
        <v>8.3000000000000007</v>
      </c>
      <c r="J41" s="38">
        <f>IF(I41="",0,I41)</f>
        <v>8.3000000000000007</v>
      </c>
      <c r="K41" s="135">
        <f>L41</f>
        <v>44805</v>
      </c>
      <c r="L41" s="94">
        <f>DATE($G$2,MONTH(K$40),1)</f>
        <v>44805</v>
      </c>
      <c r="M41" s="143"/>
      <c r="N41" s="70">
        <f>IF(WEEKDAY(L41,2)&gt;=6,"",8.3)</f>
        <v>8.3000000000000007</v>
      </c>
      <c r="O41" s="38">
        <f>IF(N41="",0,N41)</f>
        <v>8.3000000000000007</v>
      </c>
      <c r="P41" s="135">
        <f>Q41</f>
        <v>44835</v>
      </c>
      <c r="Q41" s="94">
        <f>DATE($G$2,MONTH(P$40),1)</f>
        <v>44835</v>
      </c>
      <c r="R41" s="143"/>
      <c r="S41" s="137" t="str">
        <f>IF(WEEKDAY(Q41,2)&gt;=6,"",8.3)</f>
        <v/>
      </c>
      <c r="T41" s="38">
        <f>IF(S41="",0,S41)</f>
        <v>0</v>
      </c>
      <c r="U41" s="147">
        <f>V41</f>
        <v>44866</v>
      </c>
      <c r="V41" s="148">
        <f>DATE($G$2,MONTH(U$40),1)</f>
        <v>44866</v>
      </c>
      <c r="W41" s="143"/>
      <c r="X41" s="137">
        <f>IF(WEEKDAY(V41,2)&gt;=6,"",8.3)</f>
        <v>8.3000000000000007</v>
      </c>
      <c r="Y41" s="38">
        <f>IF(X41="",0,X41)</f>
        <v>8.3000000000000007</v>
      </c>
      <c r="Z41" s="135">
        <f>AA41</f>
        <v>44896</v>
      </c>
      <c r="AA41" s="94">
        <f>DATE($G$2,MONTH(Z$40),1)</f>
        <v>44896</v>
      </c>
      <c r="AB41" s="143"/>
      <c r="AC41" s="70">
        <f>IF(WEEKDAY(AA41,2)&gt;=6,"",8.3)</f>
        <v>8.3000000000000007</v>
      </c>
      <c r="AD41" s="38">
        <f>IF(AC41="",0,AC41)</f>
        <v>8.3000000000000007</v>
      </c>
      <c r="AE41" s="5"/>
    </row>
    <row r="42" spans="1:37" s="6" customFormat="1" ht="9.75" customHeight="1" x14ac:dyDescent="0.15">
      <c r="A42" s="135">
        <f t="shared" ref="A42:A71" si="24">B42</f>
        <v>44744</v>
      </c>
      <c r="B42" s="94">
        <f>DATE($G$2,MONTH(A$40),2)</f>
        <v>44744</v>
      </c>
      <c r="C42" s="143"/>
      <c r="D42" s="70" t="str">
        <f t="shared" ref="D42:D71" si="25">IF(WEEKDAY(B42,2)&gt;=6,"",8.3)</f>
        <v/>
      </c>
      <c r="E42" s="38">
        <f>IF(D42=8.3,E41+D42,E41)</f>
        <v>8.3000000000000007</v>
      </c>
      <c r="F42" s="135">
        <f t="shared" ref="F42:F71" si="26">G42</f>
        <v>44775</v>
      </c>
      <c r="G42" s="94">
        <f>DATE($G$2,MONTH(F$40),2)</f>
        <v>44775</v>
      </c>
      <c r="H42" s="143"/>
      <c r="I42" s="70">
        <f t="shared" ref="I42:I71" si="27">IF(WEEKDAY(G42,2)&gt;=6,"",8.3)</f>
        <v>8.3000000000000007</v>
      </c>
      <c r="J42" s="38">
        <f>IF(I42=8.3,J41+I42,J41)</f>
        <v>16.600000000000001</v>
      </c>
      <c r="K42" s="135">
        <f t="shared" ref="K42:K70" si="28">L42</f>
        <v>44806</v>
      </c>
      <c r="L42" s="94">
        <f>DATE($G$2,MONTH(K$40),2)</f>
        <v>44806</v>
      </c>
      <c r="M42" s="143"/>
      <c r="N42" s="70">
        <f t="shared" ref="N42:N70" si="29">IF(WEEKDAY(L42,2)&gt;=6,"",8.3)</f>
        <v>8.3000000000000007</v>
      </c>
      <c r="O42" s="38">
        <f>IF(N42=8.3,O41+N42,O41)</f>
        <v>16.600000000000001</v>
      </c>
      <c r="P42" s="135">
        <f t="shared" ref="P42:P71" si="30">Q42</f>
        <v>44836</v>
      </c>
      <c r="Q42" s="94">
        <f>DATE($G$2,MONTH(P$40),2)</f>
        <v>44836</v>
      </c>
      <c r="R42" s="143"/>
      <c r="S42" s="137" t="str">
        <f t="shared" ref="S42:S71" si="31">IF(WEEKDAY(Q42,2)&gt;=6,"",8.3)</f>
        <v/>
      </c>
      <c r="T42" s="38">
        <f>IF(S42=8.3,T41+S42,T41)</f>
        <v>0</v>
      </c>
      <c r="U42" s="147">
        <f t="shared" ref="U42:U70" si="32">V42</f>
        <v>44867</v>
      </c>
      <c r="V42" s="148">
        <f>DATE($G$2,MONTH(U$40),2)</f>
        <v>44867</v>
      </c>
      <c r="W42" s="143"/>
      <c r="X42" s="137">
        <f t="shared" ref="X42:X70" si="33">IF(WEEKDAY(V42,2)&gt;=6,"",8.3)</f>
        <v>8.3000000000000007</v>
      </c>
      <c r="Y42" s="38">
        <f>IF(X42=8.3,Y41+X42,Y41)</f>
        <v>16.600000000000001</v>
      </c>
      <c r="Z42" s="135">
        <f t="shared" ref="Z42:Z71" si="34">AA42</f>
        <v>44897</v>
      </c>
      <c r="AA42" s="94">
        <f>DATE($G$2,MONTH(Z$40),2)</f>
        <v>44897</v>
      </c>
      <c r="AB42" s="145"/>
      <c r="AC42" s="70">
        <f t="shared" ref="AC42:AC70" si="35">IF(WEEKDAY(AA42,2)&gt;=6,"",8.3)</f>
        <v>8.3000000000000007</v>
      </c>
      <c r="AD42" s="38">
        <f>IF(AC42=8.3,AD41+AC42,AD41)</f>
        <v>16.600000000000001</v>
      </c>
      <c r="AE42" s="5"/>
    </row>
    <row r="43" spans="1:37" s="6" customFormat="1" ht="9.75" customHeight="1" x14ac:dyDescent="0.15">
      <c r="A43" s="135">
        <f t="shared" si="24"/>
        <v>44745</v>
      </c>
      <c r="B43" s="94">
        <f>DATE($G$2,MONTH(A$40),3)</f>
        <v>44745</v>
      </c>
      <c r="C43" s="143"/>
      <c r="D43" s="70" t="str">
        <f t="shared" si="25"/>
        <v/>
      </c>
      <c r="E43" s="38">
        <f t="shared" ref="E43:E71" si="36">IF(D43=8.3,E42+D43,E42)</f>
        <v>8.3000000000000007</v>
      </c>
      <c r="F43" s="135">
        <f t="shared" si="26"/>
        <v>44776</v>
      </c>
      <c r="G43" s="94">
        <f>DATE($G$2,MONTH(F$40),3)</f>
        <v>44776</v>
      </c>
      <c r="H43" s="143"/>
      <c r="I43" s="70">
        <f t="shared" si="27"/>
        <v>8.3000000000000007</v>
      </c>
      <c r="J43" s="38">
        <f t="shared" ref="J43:J71" si="37">IF(I43=8.3,J42+I43,J42)</f>
        <v>24.900000000000002</v>
      </c>
      <c r="K43" s="135">
        <f t="shared" si="28"/>
        <v>44807</v>
      </c>
      <c r="L43" s="94">
        <f>DATE($G$2,MONTH(K$40),3)</f>
        <v>44807</v>
      </c>
      <c r="M43" s="143"/>
      <c r="N43" s="70" t="str">
        <f t="shared" si="29"/>
        <v/>
      </c>
      <c r="O43" s="38">
        <f t="shared" ref="O43:O71" si="38">IF(N43=8.3,O42+N43,O42)</f>
        <v>16.600000000000001</v>
      </c>
      <c r="P43" s="135">
        <f t="shared" si="30"/>
        <v>44837</v>
      </c>
      <c r="Q43" s="94">
        <f>DATE($G$2,MONTH(P$40),3)</f>
        <v>44837</v>
      </c>
      <c r="R43" s="145"/>
      <c r="S43" s="137">
        <f t="shared" si="31"/>
        <v>8.3000000000000007</v>
      </c>
      <c r="T43" s="38">
        <f t="shared" ref="T43:T71" si="39">IF(S43=8.3,T42+S43,T42)</f>
        <v>8.3000000000000007</v>
      </c>
      <c r="U43" s="147">
        <f t="shared" si="32"/>
        <v>44868</v>
      </c>
      <c r="V43" s="148">
        <f>DATE($G$2,MONTH(U$40),3)</f>
        <v>44868</v>
      </c>
      <c r="W43" s="143"/>
      <c r="X43" s="137">
        <f t="shared" si="33"/>
        <v>8.3000000000000007</v>
      </c>
      <c r="Y43" s="38">
        <f t="shared" ref="Y43:Y71" si="40">IF(X43=8.3,Y42+X43,Y42)</f>
        <v>24.900000000000002</v>
      </c>
      <c r="Z43" s="135">
        <f t="shared" si="34"/>
        <v>44898</v>
      </c>
      <c r="AA43" s="94">
        <f>DATE($G$2,MONTH(Z$40),3)</f>
        <v>44898</v>
      </c>
      <c r="AB43" s="143"/>
      <c r="AC43" s="70" t="str">
        <f t="shared" si="35"/>
        <v/>
      </c>
      <c r="AD43" s="38">
        <f t="shared" ref="AD43:AD71" si="41">IF(AC43=8.3,AD42+AC43,AD42)</f>
        <v>16.600000000000001</v>
      </c>
      <c r="AE43" s="5"/>
    </row>
    <row r="44" spans="1:37" s="6" customFormat="1" ht="9.75" customHeight="1" x14ac:dyDescent="0.15">
      <c r="A44" s="135">
        <f t="shared" si="24"/>
        <v>44746</v>
      </c>
      <c r="B44" s="94">
        <f>DATE($G$2,MONTH(A$40),4)</f>
        <v>44746</v>
      </c>
      <c r="C44" s="143"/>
      <c r="D44" s="70">
        <f t="shared" si="25"/>
        <v>8.3000000000000007</v>
      </c>
      <c r="E44" s="38">
        <f t="shared" si="36"/>
        <v>16.600000000000001</v>
      </c>
      <c r="F44" s="135">
        <f t="shared" si="26"/>
        <v>44777</v>
      </c>
      <c r="G44" s="94">
        <f>DATE($G$2,MONTH(F$40),4)</f>
        <v>44777</v>
      </c>
      <c r="H44" s="143"/>
      <c r="I44" s="70">
        <f t="shared" si="27"/>
        <v>8.3000000000000007</v>
      </c>
      <c r="J44" s="38">
        <f t="shared" si="37"/>
        <v>33.200000000000003</v>
      </c>
      <c r="K44" s="135">
        <f t="shared" si="28"/>
        <v>44808</v>
      </c>
      <c r="L44" s="94">
        <f>DATE($G$2,MONTH(K$40),4)</f>
        <v>44808</v>
      </c>
      <c r="M44" s="143"/>
      <c r="N44" s="70" t="str">
        <f t="shared" si="29"/>
        <v/>
      </c>
      <c r="O44" s="38">
        <f t="shared" si="38"/>
        <v>16.600000000000001</v>
      </c>
      <c r="P44" s="135">
        <f t="shared" si="30"/>
        <v>44838</v>
      </c>
      <c r="Q44" s="94">
        <f>DATE($G$2,MONTH(P$40),4)</f>
        <v>44838</v>
      </c>
      <c r="R44" s="143"/>
      <c r="S44" s="137">
        <f t="shared" si="31"/>
        <v>8.3000000000000007</v>
      </c>
      <c r="T44" s="38">
        <f t="shared" si="39"/>
        <v>16.600000000000001</v>
      </c>
      <c r="U44" s="147">
        <f t="shared" si="32"/>
        <v>44869</v>
      </c>
      <c r="V44" s="148">
        <f>DATE($G$2,MONTH(U$40),4)</f>
        <v>44869</v>
      </c>
      <c r="W44" s="145"/>
      <c r="X44" s="137">
        <f t="shared" si="33"/>
        <v>8.3000000000000007</v>
      </c>
      <c r="Y44" s="38">
        <f t="shared" si="40"/>
        <v>33.200000000000003</v>
      </c>
      <c r="Z44" s="135">
        <f t="shared" si="34"/>
        <v>44899</v>
      </c>
      <c r="AA44" s="94">
        <f>DATE($G$2,MONTH(Z$40),4)</f>
        <v>44899</v>
      </c>
      <c r="AB44" s="143"/>
      <c r="AC44" s="70" t="str">
        <f t="shared" si="35"/>
        <v/>
      </c>
      <c r="AD44" s="38">
        <f t="shared" si="41"/>
        <v>16.600000000000001</v>
      </c>
      <c r="AE44" s="5"/>
    </row>
    <row r="45" spans="1:37" s="6" customFormat="1" ht="9.75" customHeight="1" x14ac:dyDescent="0.15">
      <c r="A45" s="135">
        <f t="shared" si="24"/>
        <v>44747</v>
      </c>
      <c r="B45" s="94">
        <f>DATE($G$2,MONTH(A$40),5)</f>
        <v>44747</v>
      </c>
      <c r="C45" s="143"/>
      <c r="D45" s="70">
        <f t="shared" si="25"/>
        <v>8.3000000000000007</v>
      </c>
      <c r="E45" s="38">
        <f t="shared" si="36"/>
        <v>24.900000000000002</v>
      </c>
      <c r="F45" s="135">
        <f t="shared" si="26"/>
        <v>44778</v>
      </c>
      <c r="G45" s="94">
        <f>DATE($G$2,MONTH(F$40),5)</f>
        <v>44778</v>
      </c>
      <c r="H45" s="145"/>
      <c r="I45" s="70">
        <f t="shared" si="27"/>
        <v>8.3000000000000007</v>
      </c>
      <c r="J45" s="38">
        <f t="shared" si="37"/>
        <v>41.5</v>
      </c>
      <c r="K45" s="135">
        <f t="shared" si="28"/>
        <v>44809</v>
      </c>
      <c r="L45" s="94">
        <f>DATE($G$2,MONTH(K$40),5)</f>
        <v>44809</v>
      </c>
      <c r="M45" s="143"/>
      <c r="N45" s="70">
        <f t="shared" si="29"/>
        <v>8.3000000000000007</v>
      </c>
      <c r="O45" s="38">
        <f t="shared" si="38"/>
        <v>24.900000000000002</v>
      </c>
      <c r="P45" s="135">
        <f t="shared" si="30"/>
        <v>44839</v>
      </c>
      <c r="Q45" s="94">
        <f>DATE($G$2,MONTH(P$40),5)</f>
        <v>44839</v>
      </c>
      <c r="R45" s="143"/>
      <c r="S45" s="137">
        <f t="shared" si="31"/>
        <v>8.3000000000000007</v>
      </c>
      <c r="T45" s="38">
        <f t="shared" si="39"/>
        <v>24.900000000000002</v>
      </c>
      <c r="U45" s="147">
        <f t="shared" si="32"/>
        <v>44870</v>
      </c>
      <c r="V45" s="148">
        <f>DATE($G$2,MONTH(U$40),5)</f>
        <v>44870</v>
      </c>
      <c r="W45" s="143"/>
      <c r="X45" s="137" t="str">
        <f t="shared" si="33"/>
        <v/>
      </c>
      <c r="Y45" s="38">
        <f t="shared" si="40"/>
        <v>33.200000000000003</v>
      </c>
      <c r="Z45" s="135">
        <f t="shared" si="34"/>
        <v>44900</v>
      </c>
      <c r="AA45" s="94">
        <f>DATE($G$2,MONTH(Z$40),5)</f>
        <v>44900</v>
      </c>
      <c r="AB45" s="145"/>
      <c r="AC45" s="70">
        <f t="shared" si="35"/>
        <v>8.3000000000000007</v>
      </c>
      <c r="AD45" s="38">
        <f t="shared" si="41"/>
        <v>24.900000000000002</v>
      </c>
      <c r="AE45" s="5"/>
    </row>
    <row r="46" spans="1:37" s="6" customFormat="1" ht="9.75" customHeight="1" x14ac:dyDescent="0.15">
      <c r="A46" s="135">
        <f t="shared" si="24"/>
        <v>44748</v>
      </c>
      <c r="B46" s="94">
        <f>DATE($G$2,MONTH(A$40),6)</f>
        <v>44748</v>
      </c>
      <c r="C46" s="143"/>
      <c r="D46" s="70">
        <f t="shared" si="25"/>
        <v>8.3000000000000007</v>
      </c>
      <c r="E46" s="38">
        <f t="shared" si="36"/>
        <v>33.200000000000003</v>
      </c>
      <c r="F46" s="135">
        <f t="shared" si="26"/>
        <v>44779</v>
      </c>
      <c r="G46" s="94">
        <f>DATE($G$2,MONTH(F$40),6)</f>
        <v>44779</v>
      </c>
      <c r="H46" s="143"/>
      <c r="I46" s="70" t="str">
        <f t="shared" si="27"/>
        <v/>
      </c>
      <c r="J46" s="38">
        <f t="shared" si="37"/>
        <v>41.5</v>
      </c>
      <c r="K46" s="135">
        <f t="shared" si="28"/>
        <v>44810</v>
      </c>
      <c r="L46" s="94">
        <f>DATE($G$2,MONTH(K$40),6)</f>
        <v>44810</v>
      </c>
      <c r="M46" s="143"/>
      <c r="N46" s="70">
        <f t="shared" si="29"/>
        <v>8.3000000000000007</v>
      </c>
      <c r="O46" s="38">
        <f t="shared" si="38"/>
        <v>33.200000000000003</v>
      </c>
      <c r="P46" s="135">
        <f t="shared" si="30"/>
        <v>44840</v>
      </c>
      <c r="Q46" s="94">
        <f>DATE($G$2,MONTH(P$40),6)</f>
        <v>44840</v>
      </c>
      <c r="R46" s="143"/>
      <c r="S46" s="137">
        <f t="shared" si="31"/>
        <v>8.3000000000000007</v>
      </c>
      <c r="T46" s="38">
        <f t="shared" si="39"/>
        <v>33.200000000000003</v>
      </c>
      <c r="U46" s="147">
        <f t="shared" si="32"/>
        <v>44871</v>
      </c>
      <c r="V46" s="148">
        <f>DATE($G$2,MONTH(U$40),6)</f>
        <v>44871</v>
      </c>
      <c r="W46" s="143"/>
      <c r="X46" s="137" t="str">
        <f t="shared" si="33"/>
        <v/>
      </c>
      <c r="Y46" s="38">
        <f t="shared" si="40"/>
        <v>33.200000000000003</v>
      </c>
      <c r="Z46" s="135">
        <f t="shared" si="34"/>
        <v>44901</v>
      </c>
      <c r="AA46" s="94">
        <f>DATE($G$2,MONTH(Z$40),6)</f>
        <v>44901</v>
      </c>
      <c r="AB46" s="143"/>
      <c r="AC46" s="70">
        <f t="shared" si="35"/>
        <v>8.3000000000000007</v>
      </c>
      <c r="AD46" s="38">
        <f t="shared" si="41"/>
        <v>33.200000000000003</v>
      </c>
      <c r="AE46" s="5"/>
    </row>
    <row r="47" spans="1:37" s="6" customFormat="1" ht="9.75" customHeight="1" x14ac:dyDescent="0.15">
      <c r="A47" s="135">
        <f t="shared" si="24"/>
        <v>44749</v>
      </c>
      <c r="B47" s="94">
        <f>DATE($G$2,MONTH(A$40),7)</f>
        <v>44749</v>
      </c>
      <c r="C47" s="143"/>
      <c r="D47" s="70">
        <f t="shared" si="25"/>
        <v>8.3000000000000007</v>
      </c>
      <c r="E47" s="38">
        <f t="shared" si="36"/>
        <v>41.5</v>
      </c>
      <c r="F47" s="135">
        <f t="shared" si="26"/>
        <v>44780</v>
      </c>
      <c r="G47" s="94">
        <f>DATE($G$2,MONTH(F$40),7)</f>
        <v>44780</v>
      </c>
      <c r="H47" s="143"/>
      <c r="I47" s="70" t="str">
        <f t="shared" si="27"/>
        <v/>
      </c>
      <c r="J47" s="38">
        <f t="shared" si="37"/>
        <v>41.5</v>
      </c>
      <c r="K47" s="135">
        <f t="shared" si="28"/>
        <v>44811</v>
      </c>
      <c r="L47" s="94">
        <f>DATE($G$2,MONTH(K$40),7)</f>
        <v>44811</v>
      </c>
      <c r="M47" s="143"/>
      <c r="N47" s="70">
        <f t="shared" si="29"/>
        <v>8.3000000000000007</v>
      </c>
      <c r="O47" s="38">
        <f t="shared" si="38"/>
        <v>41.5</v>
      </c>
      <c r="P47" s="135">
        <f t="shared" si="30"/>
        <v>44841</v>
      </c>
      <c r="Q47" s="94">
        <f>DATE($G$2,MONTH(P$40),7)</f>
        <v>44841</v>
      </c>
      <c r="R47" s="145"/>
      <c r="S47" s="137">
        <f t="shared" si="31"/>
        <v>8.3000000000000007</v>
      </c>
      <c r="T47" s="38">
        <f t="shared" si="39"/>
        <v>41.5</v>
      </c>
      <c r="U47" s="147">
        <f t="shared" si="32"/>
        <v>44872</v>
      </c>
      <c r="V47" s="148">
        <f>DATE($G$2,MONTH(U$40),7)</f>
        <v>44872</v>
      </c>
      <c r="W47" s="145"/>
      <c r="X47" s="137">
        <f t="shared" si="33"/>
        <v>8.3000000000000007</v>
      </c>
      <c r="Y47" s="38">
        <f t="shared" si="40"/>
        <v>41.5</v>
      </c>
      <c r="Z47" s="135">
        <f t="shared" si="34"/>
        <v>44902</v>
      </c>
      <c r="AA47" s="94">
        <f>DATE($G$2,MONTH(Z$40),7)</f>
        <v>44902</v>
      </c>
      <c r="AB47" s="143"/>
      <c r="AC47" s="70">
        <f t="shared" si="35"/>
        <v>8.3000000000000007</v>
      </c>
      <c r="AD47" s="38">
        <f t="shared" si="41"/>
        <v>41.5</v>
      </c>
      <c r="AE47" s="5"/>
    </row>
    <row r="48" spans="1:37" s="6" customFormat="1" ht="9.75" customHeight="1" x14ac:dyDescent="0.15">
      <c r="A48" s="135">
        <f t="shared" si="24"/>
        <v>44750</v>
      </c>
      <c r="B48" s="94">
        <f>DATE($G$2,MONTH(A$40),8)</f>
        <v>44750</v>
      </c>
      <c r="C48" s="143"/>
      <c r="D48" s="70">
        <f t="shared" si="25"/>
        <v>8.3000000000000007</v>
      </c>
      <c r="E48" s="38">
        <f t="shared" si="36"/>
        <v>49.8</v>
      </c>
      <c r="F48" s="135">
        <f t="shared" si="26"/>
        <v>44781</v>
      </c>
      <c r="G48" s="94">
        <f>DATE($G$2,MONTH(F$40),8)</f>
        <v>44781</v>
      </c>
      <c r="H48" s="145"/>
      <c r="I48" s="70">
        <f t="shared" si="27"/>
        <v>8.3000000000000007</v>
      </c>
      <c r="J48" s="38">
        <f t="shared" si="37"/>
        <v>49.8</v>
      </c>
      <c r="K48" s="135">
        <f t="shared" si="28"/>
        <v>44812</v>
      </c>
      <c r="L48" s="94">
        <f>DATE($G$2,MONTH(K$40),8)</f>
        <v>44812</v>
      </c>
      <c r="M48" s="143"/>
      <c r="N48" s="70">
        <f t="shared" si="29"/>
        <v>8.3000000000000007</v>
      </c>
      <c r="O48" s="38">
        <f t="shared" si="38"/>
        <v>49.8</v>
      </c>
      <c r="P48" s="135">
        <f t="shared" si="30"/>
        <v>44842</v>
      </c>
      <c r="Q48" s="94">
        <f>DATE($G$2,MONTH(P$40),8)</f>
        <v>44842</v>
      </c>
      <c r="R48" s="143"/>
      <c r="S48" s="137" t="str">
        <f t="shared" si="31"/>
        <v/>
      </c>
      <c r="T48" s="38">
        <f t="shared" si="39"/>
        <v>41.5</v>
      </c>
      <c r="U48" s="147">
        <f t="shared" si="32"/>
        <v>44873</v>
      </c>
      <c r="V48" s="148">
        <f>DATE($G$2,MONTH(U$40),8)</f>
        <v>44873</v>
      </c>
      <c r="W48" s="143"/>
      <c r="X48" s="137">
        <f t="shared" si="33"/>
        <v>8.3000000000000007</v>
      </c>
      <c r="Y48" s="38">
        <f t="shared" si="40"/>
        <v>49.8</v>
      </c>
      <c r="Z48" s="135">
        <f t="shared" si="34"/>
        <v>44903</v>
      </c>
      <c r="AA48" s="94">
        <f>DATE($G$2,MONTH(Z$40),8)</f>
        <v>44903</v>
      </c>
      <c r="AB48" s="143"/>
      <c r="AC48" s="70">
        <f t="shared" si="35"/>
        <v>8.3000000000000007</v>
      </c>
      <c r="AD48" s="38">
        <f t="shared" si="41"/>
        <v>49.8</v>
      </c>
      <c r="AE48" s="5"/>
    </row>
    <row r="49" spans="1:31" s="6" customFormat="1" ht="9.75" customHeight="1" x14ac:dyDescent="0.15">
      <c r="A49" s="135">
        <f t="shared" si="24"/>
        <v>44751</v>
      </c>
      <c r="B49" s="94">
        <f>DATE($G$2,MONTH(A$40),9)</f>
        <v>44751</v>
      </c>
      <c r="C49" s="143"/>
      <c r="D49" s="70" t="str">
        <f t="shared" si="25"/>
        <v/>
      </c>
      <c r="E49" s="38">
        <f t="shared" si="36"/>
        <v>49.8</v>
      </c>
      <c r="F49" s="135">
        <f t="shared" si="26"/>
        <v>44782</v>
      </c>
      <c r="G49" s="94">
        <f>DATE($G$2,MONTH(F$40),9)</f>
        <v>44782</v>
      </c>
      <c r="H49" s="143"/>
      <c r="I49" s="70">
        <f t="shared" si="27"/>
        <v>8.3000000000000007</v>
      </c>
      <c r="J49" s="38">
        <f t="shared" si="37"/>
        <v>58.099999999999994</v>
      </c>
      <c r="K49" s="135">
        <f t="shared" si="28"/>
        <v>44813</v>
      </c>
      <c r="L49" s="94">
        <f>DATE($G$2,MONTH(K$40),9)</f>
        <v>44813</v>
      </c>
      <c r="M49" s="143"/>
      <c r="N49" s="70">
        <f t="shared" si="29"/>
        <v>8.3000000000000007</v>
      </c>
      <c r="O49" s="38">
        <f t="shared" si="38"/>
        <v>58.099999999999994</v>
      </c>
      <c r="P49" s="135">
        <f t="shared" si="30"/>
        <v>44843</v>
      </c>
      <c r="Q49" s="94">
        <f>DATE($G$2,MONTH(P$40),9)</f>
        <v>44843</v>
      </c>
      <c r="R49" s="143"/>
      <c r="S49" s="137" t="str">
        <f t="shared" si="31"/>
        <v/>
      </c>
      <c r="T49" s="38">
        <f t="shared" si="39"/>
        <v>41.5</v>
      </c>
      <c r="U49" s="147">
        <f t="shared" si="32"/>
        <v>44874</v>
      </c>
      <c r="V49" s="148">
        <f>DATE($G$2,MONTH(U$40),9)</f>
        <v>44874</v>
      </c>
      <c r="W49" s="143"/>
      <c r="X49" s="137">
        <f t="shared" si="33"/>
        <v>8.3000000000000007</v>
      </c>
      <c r="Y49" s="38">
        <f t="shared" si="40"/>
        <v>58.099999999999994</v>
      </c>
      <c r="Z49" s="135">
        <f t="shared" si="34"/>
        <v>44904</v>
      </c>
      <c r="AA49" s="94">
        <f>DATE($G$2,MONTH(Z$40),9)</f>
        <v>44904</v>
      </c>
      <c r="AB49" s="145"/>
      <c r="AC49" s="70">
        <f t="shared" si="35"/>
        <v>8.3000000000000007</v>
      </c>
      <c r="AD49" s="38">
        <f t="shared" si="41"/>
        <v>58.099999999999994</v>
      </c>
      <c r="AE49" s="5"/>
    </row>
    <row r="50" spans="1:31" s="6" customFormat="1" ht="9.75" customHeight="1" x14ac:dyDescent="0.15">
      <c r="A50" s="135">
        <f t="shared" si="24"/>
        <v>44752</v>
      </c>
      <c r="B50" s="94">
        <f>DATE($G$2,MONTH(A$40),10)</f>
        <v>44752</v>
      </c>
      <c r="C50" s="143"/>
      <c r="D50" s="70" t="str">
        <f t="shared" si="25"/>
        <v/>
      </c>
      <c r="E50" s="38">
        <f t="shared" si="36"/>
        <v>49.8</v>
      </c>
      <c r="F50" s="135">
        <f t="shared" si="26"/>
        <v>44783</v>
      </c>
      <c r="G50" s="94">
        <f>DATE($G$2,MONTH(F$40),10)</f>
        <v>44783</v>
      </c>
      <c r="H50" s="143"/>
      <c r="I50" s="70">
        <f t="shared" si="27"/>
        <v>8.3000000000000007</v>
      </c>
      <c r="J50" s="38">
        <f t="shared" si="37"/>
        <v>66.399999999999991</v>
      </c>
      <c r="K50" s="135">
        <f t="shared" si="28"/>
        <v>44814</v>
      </c>
      <c r="L50" s="94">
        <f>DATE($G$2,MONTH(K$40),10)</f>
        <v>44814</v>
      </c>
      <c r="M50" s="143"/>
      <c r="N50" s="70" t="str">
        <f t="shared" si="29"/>
        <v/>
      </c>
      <c r="O50" s="38">
        <f t="shared" si="38"/>
        <v>58.099999999999994</v>
      </c>
      <c r="P50" s="135">
        <f t="shared" si="30"/>
        <v>44844</v>
      </c>
      <c r="Q50" s="94">
        <f>DATE($G$2,MONTH(P$40),10)</f>
        <v>44844</v>
      </c>
      <c r="R50" s="145"/>
      <c r="S50" s="137">
        <f t="shared" si="31"/>
        <v>8.3000000000000007</v>
      </c>
      <c r="T50" s="38">
        <f t="shared" si="39"/>
        <v>49.8</v>
      </c>
      <c r="U50" s="147">
        <f t="shared" si="32"/>
        <v>44875</v>
      </c>
      <c r="V50" s="148">
        <f>DATE($G$2,MONTH(U$40),10)</f>
        <v>44875</v>
      </c>
      <c r="W50" s="143"/>
      <c r="X50" s="137">
        <f t="shared" si="33"/>
        <v>8.3000000000000007</v>
      </c>
      <c r="Y50" s="38">
        <f t="shared" si="40"/>
        <v>66.399999999999991</v>
      </c>
      <c r="Z50" s="135">
        <f t="shared" si="34"/>
        <v>44905</v>
      </c>
      <c r="AA50" s="94">
        <f>DATE($G$2,MONTH(Z$40),10)</f>
        <v>44905</v>
      </c>
      <c r="AB50" s="143"/>
      <c r="AC50" s="70" t="str">
        <f t="shared" si="35"/>
        <v/>
      </c>
      <c r="AD50" s="38">
        <f t="shared" si="41"/>
        <v>58.099999999999994</v>
      </c>
      <c r="AE50" s="5"/>
    </row>
    <row r="51" spans="1:31" s="6" customFormat="1" ht="9.75" customHeight="1" x14ac:dyDescent="0.15">
      <c r="A51" s="135">
        <f t="shared" si="24"/>
        <v>44753</v>
      </c>
      <c r="B51" s="94">
        <f>DATE($G$2,MONTH(A$40),11)</f>
        <v>44753</v>
      </c>
      <c r="C51" s="143"/>
      <c r="D51" s="70">
        <f t="shared" si="25"/>
        <v>8.3000000000000007</v>
      </c>
      <c r="E51" s="38">
        <f t="shared" si="36"/>
        <v>58.099999999999994</v>
      </c>
      <c r="F51" s="135">
        <f t="shared" si="26"/>
        <v>44784</v>
      </c>
      <c r="G51" s="94">
        <f>DATE($G$2,MONTH(F$40),11)</f>
        <v>44784</v>
      </c>
      <c r="H51" s="143"/>
      <c r="I51" s="70">
        <f t="shared" si="27"/>
        <v>8.3000000000000007</v>
      </c>
      <c r="J51" s="38">
        <f t="shared" si="37"/>
        <v>74.699999999999989</v>
      </c>
      <c r="K51" s="135">
        <f t="shared" si="28"/>
        <v>44815</v>
      </c>
      <c r="L51" s="94">
        <f>DATE($G$2,MONTH(K$40),11)</f>
        <v>44815</v>
      </c>
      <c r="M51" s="143"/>
      <c r="N51" s="70" t="str">
        <f t="shared" si="29"/>
        <v/>
      </c>
      <c r="O51" s="38">
        <f t="shared" si="38"/>
        <v>58.099999999999994</v>
      </c>
      <c r="P51" s="135">
        <f t="shared" si="30"/>
        <v>44845</v>
      </c>
      <c r="Q51" s="94">
        <f>DATE($G$2,MONTH(P$40),11)</f>
        <v>44845</v>
      </c>
      <c r="R51" s="143"/>
      <c r="S51" s="137">
        <f t="shared" si="31"/>
        <v>8.3000000000000007</v>
      </c>
      <c r="T51" s="38">
        <f t="shared" si="39"/>
        <v>58.099999999999994</v>
      </c>
      <c r="U51" s="147">
        <f t="shared" si="32"/>
        <v>44876</v>
      </c>
      <c r="V51" s="148">
        <f>DATE($G$2,MONTH(U$40),11)</f>
        <v>44876</v>
      </c>
      <c r="W51" s="145"/>
      <c r="X51" s="137">
        <f t="shared" si="33"/>
        <v>8.3000000000000007</v>
      </c>
      <c r="Y51" s="38">
        <f t="shared" si="40"/>
        <v>74.699999999999989</v>
      </c>
      <c r="Z51" s="135">
        <f t="shared" si="34"/>
        <v>44906</v>
      </c>
      <c r="AA51" s="94">
        <f>DATE($G$2,MONTH(Z$40),11)</f>
        <v>44906</v>
      </c>
      <c r="AB51" s="143"/>
      <c r="AC51" s="70" t="str">
        <f t="shared" si="35"/>
        <v/>
      </c>
      <c r="AD51" s="38">
        <f t="shared" si="41"/>
        <v>58.099999999999994</v>
      </c>
      <c r="AE51" s="5"/>
    </row>
    <row r="52" spans="1:31" s="6" customFormat="1" ht="9.75" customHeight="1" x14ac:dyDescent="0.15">
      <c r="A52" s="135">
        <f t="shared" si="24"/>
        <v>44754</v>
      </c>
      <c r="B52" s="94">
        <f>DATE($G$2,MONTH(A$40),12)</f>
        <v>44754</v>
      </c>
      <c r="C52" s="143"/>
      <c r="D52" s="70">
        <f t="shared" si="25"/>
        <v>8.3000000000000007</v>
      </c>
      <c r="E52" s="38">
        <f t="shared" si="36"/>
        <v>66.399999999999991</v>
      </c>
      <c r="F52" s="135">
        <f t="shared" si="26"/>
        <v>44785</v>
      </c>
      <c r="G52" s="94">
        <f>DATE($G$2,MONTH(F$40),12)</f>
        <v>44785</v>
      </c>
      <c r="H52" s="145"/>
      <c r="I52" s="70">
        <f t="shared" si="27"/>
        <v>8.3000000000000007</v>
      </c>
      <c r="J52" s="38">
        <f t="shared" si="37"/>
        <v>82.999999999999986</v>
      </c>
      <c r="K52" s="135">
        <f t="shared" si="28"/>
        <v>44816</v>
      </c>
      <c r="L52" s="94">
        <f>DATE($G$2,MONTH(K$40),12)</f>
        <v>44816</v>
      </c>
      <c r="M52" s="143"/>
      <c r="N52" s="70">
        <f t="shared" si="29"/>
        <v>8.3000000000000007</v>
      </c>
      <c r="O52" s="38">
        <f t="shared" si="38"/>
        <v>66.399999999999991</v>
      </c>
      <c r="P52" s="135">
        <f t="shared" si="30"/>
        <v>44846</v>
      </c>
      <c r="Q52" s="94">
        <f>DATE($G$2,MONTH(P$40),12)</f>
        <v>44846</v>
      </c>
      <c r="R52" s="143"/>
      <c r="S52" s="137">
        <f t="shared" si="31"/>
        <v>8.3000000000000007</v>
      </c>
      <c r="T52" s="38">
        <f t="shared" si="39"/>
        <v>66.399999999999991</v>
      </c>
      <c r="U52" s="147">
        <f t="shared" si="32"/>
        <v>44877</v>
      </c>
      <c r="V52" s="148">
        <f>DATE($G$2,MONTH(U$40),12)</f>
        <v>44877</v>
      </c>
      <c r="W52" s="143"/>
      <c r="X52" s="137" t="str">
        <f t="shared" si="33"/>
        <v/>
      </c>
      <c r="Y52" s="38">
        <f t="shared" si="40"/>
        <v>74.699999999999989</v>
      </c>
      <c r="Z52" s="135">
        <f t="shared" si="34"/>
        <v>44907</v>
      </c>
      <c r="AA52" s="94">
        <f>DATE($G$2,MONTH(Z$40),12)</f>
        <v>44907</v>
      </c>
      <c r="AB52" s="145"/>
      <c r="AC52" s="70">
        <f t="shared" si="35"/>
        <v>8.3000000000000007</v>
      </c>
      <c r="AD52" s="38">
        <f t="shared" si="41"/>
        <v>66.399999999999991</v>
      </c>
      <c r="AE52" s="5"/>
    </row>
    <row r="53" spans="1:31" s="6" customFormat="1" ht="9.75" customHeight="1" x14ac:dyDescent="0.15">
      <c r="A53" s="135">
        <f t="shared" si="24"/>
        <v>44755</v>
      </c>
      <c r="B53" s="94">
        <f>DATE($G$2,MONTH(A$40),13)</f>
        <v>44755</v>
      </c>
      <c r="C53" s="143"/>
      <c r="D53" s="70">
        <f t="shared" si="25"/>
        <v>8.3000000000000007</v>
      </c>
      <c r="E53" s="38">
        <f t="shared" si="36"/>
        <v>74.699999999999989</v>
      </c>
      <c r="F53" s="135">
        <f t="shared" si="26"/>
        <v>44786</v>
      </c>
      <c r="G53" s="94">
        <f>DATE($G$2,MONTH(F$40),13)</f>
        <v>44786</v>
      </c>
      <c r="H53" s="143"/>
      <c r="I53" s="70" t="str">
        <f t="shared" si="27"/>
        <v/>
      </c>
      <c r="J53" s="38">
        <f t="shared" si="37"/>
        <v>82.999999999999986</v>
      </c>
      <c r="K53" s="135">
        <f t="shared" si="28"/>
        <v>44817</v>
      </c>
      <c r="L53" s="94">
        <f>DATE($G$2,MONTH(K$40),13)</f>
        <v>44817</v>
      </c>
      <c r="M53" s="143"/>
      <c r="N53" s="70">
        <f t="shared" si="29"/>
        <v>8.3000000000000007</v>
      </c>
      <c r="O53" s="38">
        <f t="shared" si="38"/>
        <v>74.699999999999989</v>
      </c>
      <c r="P53" s="135">
        <f t="shared" si="30"/>
        <v>44847</v>
      </c>
      <c r="Q53" s="94">
        <f>DATE($G$2,MONTH(P$40),13)</f>
        <v>44847</v>
      </c>
      <c r="R53" s="143"/>
      <c r="S53" s="137">
        <f t="shared" si="31"/>
        <v>8.3000000000000007</v>
      </c>
      <c r="T53" s="38">
        <f t="shared" si="39"/>
        <v>74.699999999999989</v>
      </c>
      <c r="U53" s="135">
        <f t="shared" si="32"/>
        <v>44878</v>
      </c>
      <c r="V53" s="94">
        <f>DATE($G$2,MONTH(U$40),13)</f>
        <v>44878</v>
      </c>
      <c r="W53" s="143"/>
      <c r="X53" s="137" t="str">
        <f t="shared" si="33"/>
        <v/>
      </c>
      <c r="Y53" s="38">
        <f t="shared" si="40"/>
        <v>74.699999999999989</v>
      </c>
      <c r="Z53" s="135">
        <f t="shared" si="34"/>
        <v>44908</v>
      </c>
      <c r="AA53" s="94">
        <f>DATE($G$2,MONTH(Z$40),13)</f>
        <v>44908</v>
      </c>
      <c r="AB53" s="143"/>
      <c r="AC53" s="70">
        <f t="shared" si="35"/>
        <v>8.3000000000000007</v>
      </c>
      <c r="AD53" s="38">
        <f t="shared" si="41"/>
        <v>74.699999999999989</v>
      </c>
      <c r="AE53" s="5"/>
    </row>
    <row r="54" spans="1:31" s="6" customFormat="1" ht="9.75" customHeight="1" x14ac:dyDescent="0.15">
      <c r="A54" s="135">
        <f t="shared" si="24"/>
        <v>44756</v>
      </c>
      <c r="B54" s="94">
        <f>DATE($G$2,MONTH(A$40),14)</f>
        <v>44756</v>
      </c>
      <c r="C54" s="143"/>
      <c r="D54" s="70">
        <f t="shared" si="25"/>
        <v>8.3000000000000007</v>
      </c>
      <c r="E54" s="38">
        <f t="shared" si="36"/>
        <v>82.999999999999986</v>
      </c>
      <c r="F54" s="135">
        <f t="shared" si="26"/>
        <v>44787</v>
      </c>
      <c r="G54" s="94">
        <f>DATE($G$2,MONTH(F$40),14)</f>
        <v>44787</v>
      </c>
      <c r="H54" s="143"/>
      <c r="I54" s="70" t="str">
        <f t="shared" si="27"/>
        <v/>
      </c>
      <c r="J54" s="38">
        <f t="shared" si="37"/>
        <v>82.999999999999986</v>
      </c>
      <c r="K54" s="135">
        <f t="shared" si="28"/>
        <v>44818</v>
      </c>
      <c r="L54" s="94">
        <f>DATE($G$2,MONTH(K$40),14)</f>
        <v>44818</v>
      </c>
      <c r="M54" s="143"/>
      <c r="N54" s="70">
        <f t="shared" si="29"/>
        <v>8.3000000000000007</v>
      </c>
      <c r="O54" s="38">
        <f t="shared" si="38"/>
        <v>82.999999999999986</v>
      </c>
      <c r="P54" s="135">
        <f t="shared" si="30"/>
        <v>44848</v>
      </c>
      <c r="Q54" s="94">
        <f>DATE($G$2,MONTH(P$40),14)</f>
        <v>44848</v>
      </c>
      <c r="R54" s="145"/>
      <c r="S54" s="137">
        <f t="shared" si="31"/>
        <v>8.3000000000000007</v>
      </c>
      <c r="T54" s="38">
        <f t="shared" si="39"/>
        <v>82.999999999999986</v>
      </c>
      <c r="U54" s="135">
        <f t="shared" si="32"/>
        <v>44879</v>
      </c>
      <c r="V54" s="94">
        <f>DATE($G$2,MONTH(U$40),14)</f>
        <v>44879</v>
      </c>
      <c r="W54" s="145"/>
      <c r="X54" s="137">
        <f t="shared" si="33"/>
        <v>8.3000000000000007</v>
      </c>
      <c r="Y54" s="38">
        <f t="shared" si="40"/>
        <v>82.999999999999986</v>
      </c>
      <c r="Z54" s="135">
        <f t="shared" si="34"/>
        <v>44909</v>
      </c>
      <c r="AA54" s="94">
        <f>DATE($G$2,MONTH(Z$40),14)</f>
        <v>44909</v>
      </c>
      <c r="AB54" s="143"/>
      <c r="AC54" s="70">
        <f t="shared" si="35"/>
        <v>8.3000000000000007</v>
      </c>
      <c r="AD54" s="38">
        <f t="shared" si="41"/>
        <v>82.999999999999986</v>
      </c>
      <c r="AE54" s="5"/>
    </row>
    <row r="55" spans="1:31" s="6" customFormat="1" ht="9.75" customHeight="1" x14ac:dyDescent="0.15">
      <c r="A55" s="135">
        <f t="shared" si="24"/>
        <v>44757</v>
      </c>
      <c r="B55" s="94">
        <f>DATE($G$2,MONTH(A$40),15)</f>
        <v>44757</v>
      </c>
      <c r="C55" s="143"/>
      <c r="D55" s="70">
        <f t="shared" si="25"/>
        <v>8.3000000000000007</v>
      </c>
      <c r="E55" s="38">
        <f t="shared" si="36"/>
        <v>91.299999999999983</v>
      </c>
      <c r="F55" s="135">
        <f t="shared" si="26"/>
        <v>44788</v>
      </c>
      <c r="G55" s="94">
        <f>DATE($G$2,MONTH(F$40),15)</f>
        <v>44788</v>
      </c>
      <c r="H55" s="145"/>
      <c r="I55" s="70">
        <f t="shared" si="27"/>
        <v>8.3000000000000007</v>
      </c>
      <c r="J55" s="38">
        <f t="shared" si="37"/>
        <v>91.299999999999983</v>
      </c>
      <c r="K55" s="135">
        <f t="shared" si="28"/>
        <v>44819</v>
      </c>
      <c r="L55" s="94">
        <f>DATE($G$2,MONTH(K$40),15)</f>
        <v>44819</v>
      </c>
      <c r="M55" s="143"/>
      <c r="N55" s="70">
        <f t="shared" si="29"/>
        <v>8.3000000000000007</v>
      </c>
      <c r="O55" s="38">
        <f t="shared" si="38"/>
        <v>91.299999999999983</v>
      </c>
      <c r="P55" s="135">
        <f t="shared" si="30"/>
        <v>44849</v>
      </c>
      <c r="Q55" s="94">
        <f>DATE($G$2,MONTH(P$40),15)</f>
        <v>44849</v>
      </c>
      <c r="R55" s="143"/>
      <c r="S55" s="137" t="str">
        <f t="shared" si="31"/>
        <v/>
      </c>
      <c r="T55" s="38">
        <f t="shared" si="39"/>
        <v>82.999999999999986</v>
      </c>
      <c r="U55" s="135">
        <f t="shared" si="32"/>
        <v>44880</v>
      </c>
      <c r="V55" s="94">
        <f>DATE($G$2,MONTH(U$40),15)</f>
        <v>44880</v>
      </c>
      <c r="W55" s="143"/>
      <c r="X55" s="137">
        <f t="shared" si="33"/>
        <v>8.3000000000000007</v>
      </c>
      <c r="Y55" s="38">
        <f t="shared" si="40"/>
        <v>91.299999999999983</v>
      </c>
      <c r="Z55" s="135">
        <f t="shared" si="34"/>
        <v>44910</v>
      </c>
      <c r="AA55" s="94">
        <f>DATE($G$2,MONTH(Z$40),15)</f>
        <v>44910</v>
      </c>
      <c r="AB55" s="143"/>
      <c r="AC55" s="70">
        <f t="shared" si="35"/>
        <v>8.3000000000000007</v>
      </c>
      <c r="AD55" s="38">
        <f t="shared" si="41"/>
        <v>91.299999999999983</v>
      </c>
      <c r="AE55" s="5"/>
    </row>
    <row r="56" spans="1:31" s="6" customFormat="1" ht="9.75" customHeight="1" x14ac:dyDescent="0.15">
      <c r="A56" s="135">
        <f t="shared" si="24"/>
        <v>44758</v>
      </c>
      <c r="B56" s="94">
        <f>DATE($G$2,MONTH(A$40),16)</f>
        <v>44758</v>
      </c>
      <c r="C56" s="143"/>
      <c r="D56" s="70" t="str">
        <f t="shared" si="25"/>
        <v/>
      </c>
      <c r="E56" s="38">
        <f t="shared" si="36"/>
        <v>91.299999999999983</v>
      </c>
      <c r="F56" s="135">
        <f t="shared" si="26"/>
        <v>44789</v>
      </c>
      <c r="G56" s="94">
        <f>DATE($G$2,MONTH(F$40),16)</f>
        <v>44789</v>
      </c>
      <c r="H56" s="143"/>
      <c r="I56" s="70">
        <f t="shared" si="27"/>
        <v>8.3000000000000007</v>
      </c>
      <c r="J56" s="38">
        <f t="shared" si="37"/>
        <v>99.59999999999998</v>
      </c>
      <c r="K56" s="135">
        <f t="shared" si="28"/>
        <v>44820</v>
      </c>
      <c r="L56" s="94">
        <f>DATE($G$2,MONTH(K$40),16)</f>
        <v>44820</v>
      </c>
      <c r="M56" s="146"/>
      <c r="N56" s="70">
        <f t="shared" si="29"/>
        <v>8.3000000000000007</v>
      </c>
      <c r="O56" s="38">
        <f t="shared" si="38"/>
        <v>99.59999999999998</v>
      </c>
      <c r="P56" s="135">
        <f t="shared" si="30"/>
        <v>44850</v>
      </c>
      <c r="Q56" s="94">
        <f>DATE($G$2,MONTH(P$40),16)</f>
        <v>44850</v>
      </c>
      <c r="R56" s="143"/>
      <c r="S56" s="137" t="str">
        <f t="shared" si="31"/>
        <v/>
      </c>
      <c r="T56" s="38">
        <f t="shared" si="39"/>
        <v>82.999999999999986</v>
      </c>
      <c r="U56" s="135">
        <f t="shared" si="32"/>
        <v>44881</v>
      </c>
      <c r="V56" s="94">
        <f>DATE($G$2,MONTH(U$40),16)</f>
        <v>44881</v>
      </c>
      <c r="W56" s="143"/>
      <c r="X56" s="137">
        <f t="shared" si="33"/>
        <v>8.3000000000000007</v>
      </c>
      <c r="Y56" s="38">
        <f t="shared" si="40"/>
        <v>99.59999999999998</v>
      </c>
      <c r="Z56" s="135">
        <f t="shared" si="34"/>
        <v>44911</v>
      </c>
      <c r="AA56" s="94">
        <f>DATE($G$2,MONTH(Z$40),16)</f>
        <v>44911</v>
      </c>
      <c r="AB56" s="145"/>
      <c r="AC56" s="70">
        <f t="shared" si="35"/>
        <v>8.3000000000000007</v>
      </c>
      <c r="AD56" s="38">
        <f t="shared" si="41"/>
        <v>99.59999999999998</v>
      </c>
      <c r="AE56" s="5"/>
    </row>
    <row r="57" spans="1:31" s="6" customFormat="1" ht="9.75" customHeight="1" x14ac:dyDescent="0.15">
      <c r="A57" s="135">
        <f t="shared" si="24"/>
        <v>44759</v>
      </c>
      <c r="B57" s="94">
        <f>DATE($G$2,MONTH(A$40),17)</f>
        <v>44759</v>
      </c>
      <c r="C57" s="143"/>
      <c r="D57" s="70" t="str">
        <f t="shared" si="25"/>
        <v/>
      </c>
      <c r="E57" s="38">
        <f t="shared" si="36"/>
        <v>91.299999999999983</v>
      </c>
      <c r="F57" s="135">
        <f t="shared" si="26"/>
        <v>44790</v>
      </c>
      <c r="G57" s="94">
        <f>DATE($G$2,MONTH(F$40),17)</f>
        <v>44790</v>
      </c>
      <c r="H57" s="143"/>
      <c r="I57" s="70">
        <f t="shared" si="27"/>
        <v>8.3000000000000007</v>
      </c>
      <c r="J57" s="38">
        <f t="shared" si="37"/>
        <v>107.89999999999998</v>
      </c>
      <c r="K57" s="135">
        <f t="shared" si="28"/>
        <v>44821</v>
      </c>
      <c r="L57" s="94">
        <f>DATE($G$2,MONTH(K$40),17)</f>
        <v>44821</v>
      </c>
      <c r="M57" s="143"/>
      <c r="N57" s="70" t="str">
        <f t="shared" si="29"/>
        <v/>
      </c>
      <c r="O57" s="38">
        <f t="shared" si="38"/>
        <v>99.59999999999998</v>
      </c>
      <c r="P57" s="135">
        <f t="shared" si="30"/>
        <v>44851</v>
      </c>
      <c r="Q57" s="94">
        <f>DATE($G$2,MONTH(P$40),17)</f>
        <v>44851</v>
      </c>
      <c r="R57" s="145"/>
      <c r="S57" s="137">
        <f t="shared" si="31"/>
        <v>8.3000000000000007</v>
      </c>
      <c r="T57" s="38">
        <f t="shared" si="39"/>
        <v>91.299999999999983</v>
      </c>
      <c r="U57" s="135">
        <f t="shared" si="32"/>
        <v>44882</v>
      </c>
      <c r="V57" s="94">
        <f>DATE($G$2,MONTH(U$40),17)</f>
        <v>44882</v>
      </c>
      <c r="W57" s="143"/>
      <c r="X57" s="137">
        <f t="shared" si="33"/>
        <v>8.3000000000000007</v>
      </c>
      <c r="Y57" s="38">
        <f t="shared" si="40"/>
        <v>107.89999999999998</v>
      </c>
      <c r="Z57" s="135">
        <f t="shared" si="34"/>
        <v>44912</v>
      </c>
      <c r="AA57" s="94">
        <f>DATE($G$2,MONTH(Z$40),17)</f>
        <v>44912</v>
      </c>
      <c r="AB57" s="143"/>
      <c r="AC57" s="70" t="str">
        <f t="shared" si="35"/>
        <v/>
      </c>
      <c r="AD57" s="38">
        <f t="shared" si="41"/>
        <v>99.59999999999998</v>
      </c>
      <c r="AE57" s="5"/>
    </row>
    <row r="58" spans="1:31" s="6" customFormat="1" ht="9.75" customHeight="1" x14ac:dyDescent="0.15">
      <c r="A58" s="135">
        <f t="shared" si="24"/>
        <v>44760</v>
      </c>
      <c r="B58" s="94">
        <f>DATE($G$2,MONTH(A$40),18)</f>
        <v>44760</v>
      </c>
      <c r="C58" s="143"/>
      <c r="D58" s="70">
        <f t="shared" si="25"/>
        <v>8.3000000000000007</v>
      </c>
      <c r="E58" s="38">
        <f t="shared" si="36"/>
        <v>99.59999999999998</v>
      </c>
      <c r="F58" s="135">
        <f t="shared" si="26"/>
        <v>44791</v>
      </c>
      <c r="G58" s="94">
        <f>DATE($G$2,MONTH(F$40),18)</f>
        <v>44791</v>
      </c>
      <c r="H58" s="143"/>
      <c r="I58" s="70">
        <f t="shared" si="27"/>
        <v>8.3000000000000007</v>
      </c>
      <c r="J58" s="38">
        <f t="shared" si="37"/>
        <v>116.19999999999997</v>
      </c>
      <c r="K58" s="135">
        <f t="shared" si="28"/>
        <v>44822</v>
      </c>
      <c r="L58" s="94">
        <f>DATE($G$2,MONTH(K$40),18)</f>
        <v>44822</v>
      </c>
      <c r="M58" s="143"/>
      <c r="N58" s="70" t="str">
        <f t="shared" si="29"/>
        <v/>
      </c>
      <c r="O58" s="38">
        <f t="shared" si="38"/>
        <v>99.59999999999998</v>
      </c>
      <c r="P58" s="135">
        <f t="shared" si="30"/>
        <v>44852</v>
      </c>
      <c r="Q58" s="94">
        <f>DATE($G$2,MONTH(P$40),18)</f>
        <v>44852</v>
      </c>
      <c r="R58" s="143"/>
      <c r="S58" s="137">
        <f t="shared" si="31"/>
        <v>8.3000000000000007</v>
      </c>
      <c r="T58" s="38">
        <f t="shared" si="39"/>
        <v>99.59999999999998</v>
      </c>
      <c r="U58" s="135">
        <f t="shared" si="32"/>
        <v>44883</v>
      </c>
      <c r="V58" s="94">
        <f>DATE($G$2,MONTH(U$40),18)</f>
        <v>44883</v>
      </c>
      <c r="W58" s="145"/>
      <c r="X58" s="137">
        <f t="shared" si="33"/>
        <v>8.3000000000000007</v>
      </c>
      <c r="Y58" s="38">
        <f t="shared" si="40"/>
        <v>116.19999999999997</v>
      </c>
      <c r="Z58" s="135">
        <f t="shared" si="34"/>
        <v>44913</v>
      </c>
      <c r="AA58" s="94">
        <f>DATE($G$2,MONTH(Z$40),18)</f>
        <v>44913</v>
      </c>
      <c r="AB58" s="143"/>
      <c r="AC58" s="70" t="str">
        <f t="shared" si="35"/>
        <v/>
      </c>
      <c r="AD58" s="38">
        <f t="shared" si="41"/>
        <v>99.59999999999998</v>
      </c>
      <c r="AE58" s="5"/>
    </row>
    <row r="59" spans="1:31" s="6" customFormat="1" ht="9.75" customHeight="1" x14ac:dyDescent="0.15">
      <c r="A59" s="135">
        <f t="shared" si="24"/>
        <v>44761</v>
      </c>
      <c r="B59" s="94">
        <f>DATE($G$2,MONTH(A$40),19)</f>
        <v>44761</v>
      </c>
      <c r="C59" s="143"/>
      <c r="D59" s="70">
        <f t="shared" si="25"/>
        <v>8.3000000000000007</v>
      </c>
      <c r="E59" s="38">
        <f t="shared" si="36"/>
        <v>107.89999999999998</v>
      </c>
      <c r="F59" s="135">
        <f t="shared" si="26"/>
        <v>44792</v>
      </c>
      <c r="G59" s="94">
        <f>DATE($G$2,MONTH(F$40),19)</f>
        <v>44792</v>
      </c>
      <c r="H59" s="145"/>
      <c r="I59" s="70">
        <f t="shared" si="27"/>
        <v>8.3000000000000007</v>
      </c>
      <c r="J59" s="38">
        <f t="shared" si="37"/>
        <v>124.49999999999997</v>
      </c>
      <c r="K59" s="135">
        <f t="shared" si="28"/>
        <v>44823</v>
      </c>
      <c r="L59" s="94">
        <f>DATE($G$2,MONTH(K$40),19)</f>
        <v>44823</v>
      </c>
      <c r="M59" s="143"/>
      <c r="N59" s="70">
        <f t="shared" si="29"/>
        <v>8.3000000000000007</v>
      </c>
      <c r="O59" s="38">
        <f t="shared" si="38"/>
        <v>107.89999999999998</v>
      </c>
      <c r="P59" s="135">
        <f t="shared" si="30"/>
        <v>44853</v>
      </c>
      <c r="Q59" s="94">
        <f>DATE($G$2,MONTH(P$40),19)</f>
        <v>44853</v>
      </c>
      <c r="R59" s="143"/>
      <c r="S59" s="137">
        <f t="shared" si="31"/>
        <v>8.3000000000000007</v>
      </c>
      <c r="T59" s="38">
        <f t="shared" si="39"/>
        <v>107.89999999999998</v>
      </c>
      <c r="U59" s="135">
        <f t="shared" si="32"/>
        <v>44884</v>
      </c>
      <c r="V59" s="94">
        <f>DATE($G$2,MONTH(U$40),19)</f>
        <v>44884</v>
      </c>
      <c r="W59" s="143"/>
      <c r="X59" s="137" t="str">
        <f t="shared" si="33"/>
        <v/>
      </c>
      <c r="Y59" s="38">
        <f t="shared" si="40"/>
        <v>116.19999999999997</v>
      </c>
      <c r="Z59" s="135">
        <f t="shared" si="34"/>
        <v>44914</v>
      </c>
      <c r="AA59" s="94">
        <f>DATE($G$2,MONTH(Z$40),19)</f>
        <v>44914</v>
      </c>
      <c r="AB59" s="145"/>
      <c r="AC59" s="70">
        <f t="shared" si="35"/>
        <v>8.3000000000000007</v>
      </c>
      <c r="AD59" s="38">
        <f t="shared" si="41"/>
        <v>107.89999999999998</v>
      </c>
      <c r="AE59" s="5"/>
    </row>
    <row r="60" spans="1:31" s="6" customFormat="1" ht="9.75" customHeight="1" x14ac:dyDescent="0.15">
      <c r="A60" s="135">
        <f t="shared" si="24"/>
        <v>44762</v>
      </c>
      <c r="B60" s="94">
        <f>DATE($G$2,MONTH(A$40),20)</f>
        <v>44762</v>
      </c>
      <c r="C60" s="143"/>
      <c r="D60" s="70">
        <f t="shared" si="25"/>
        <v>8.3000000000000007</v>
      </c>
      <c r="E60" s="38">
        <f t="shared" si="36"/>
        <v>116.19999999999997</v>
      </c>
      <c r="F60" s="135">
        <f t="shared" si="26"/>
        <v>44793</v>
      </c>
      <c r="G60" s="94">
        <f>DATE($G$2,MONTH(F$40),20)</f>
        <v>44793</v>
      </c>
      <c r="H60" s="143"/>
      <c r="I60" s="70" t="str">
        <f t="shared" si="27"/>
        <v/>
      </c>
      <c r="J60" s="38">
        <f t="shared" si="37"/>
        <v>124.49999999999997</v>
      </c>
      <c r="K60" s="135">
        <f t="shared" si="28"/>
        <v>44824</v>
      </c>
      <c r="L60" s="94">
        <f>DATE($G$2,MONTH(K$40),20)</f>
        <v>44824</v>
      </c>
      <c r="M60" s="143"/>
      <c r="N60" s="70">
        <f t="shared" si="29"/>
        <v>8.3000000000000007</v>
      </c>
      <c r="O60" s="38">
        <f t="shared" si="38"/>
        <v>116.19999999999997</v>
      </c>
      <c r="P60" s="135">
        <f t="shared" si="30"/>
        <v>44854</v>
      </c>
      <c r="Q60" s="94">
        <f>DATE($G$2,MONTH(P$40),20)</f>
        <v>44854</v>
      </c>
      <c r="R60" s="143"/>
      <c r="S60" s="137">
        <f t="shared" si="31"/>
        <v>8.3000000000000007</v>
      </c>
      <c r="T60" s="38">
        <f t="shared" si="39"/>
        <v>116.19999999999997</v>
      </c>
      <c r="U60" s="135">
        <f t="shared" si="32"/>
        <v>44885</v>
      </c>
      <c r="V60" s="94">
        <f>DATE($G$2,MONTH(U$40),20)</f>
        <v>44885</v>
      </c>
      <c r="W60" s="143"/>
      <c r="X60" s="137" t="str">
        <f t="shared" si="33"/>
        <v/>
      </c>
      <c r="Y60" s="38">
        <f t="shared" si="40"/>
        <v>116.19999999999997</v>
      </c>
      <c r="Z60" s="135">
        <f t="shared" si="34"/>
        <v>44915</v>
      </c>
      <c r="AA60" s="94">
        <f>DATE($G$2,MONTH(Z$40),20)</f>
        <v>44915</v>
      </c>
      <c r="AB60" s="143"/>
      <c r="AC60" s="70">
        <f t="shared" si="35"/>
        <v>8.3000000000000007</v>
      </c>
      <c r="AD60" s="38">
        <f t="shared" si="41"/>
        <v>116.19999999999997</v>
      </c>
      <c r="AE60" s="5"/>
    </row>
    <row r="61" spans="1:31" s="6" customFormat="1" ht="9.75" customHeight="1" x14ac:dyDescent="0.15">
      <c r="A61" s="135">
        <f t="shared" si="24"/>
        <v>44763</v>
      </c>
      <c r="B61" s="94">
        <f>DATE($G$2,MONTH(A$40),21)</f>
        <v>44763</v>
      </c>
      <c r="C61" s="143"/>
      <c r="D61" s="70">
        <f t="shared" si="25"/>
        <v>8.3000000000000007</v>
      </c>
      <c r="E61" s="38">
        <f t="shared" si="36"/>
        <v>124.49999999999997</v>
      </c>
      <c r="F61" s="135">
        <f t="shared" si="26"/>
        <v>44794</v>
      </c>
      <c r="G61" s="94">
        <f>DATE($G$2,MONTH(F$40),21)</f>
        <v>44794</v>
      </c>
      <c r="H61" s="143"/>
      <c r="I61" s="70" t="str">
        <f t="shared" si="27"/>
        <v/>
      </c>
      <c r="J61" s="38">
        <f t="shared" si="37"/>
        <v>124.49999999999997</v>
      </c>
      <c r="K61" s="135">
        <f t="shared" si="28"/>
        <v>44825</v>
      </c>
      <c r="L61" s="94">
        <f>DATE($G$2,MONTH(K$40),21)</f>
        <v>44825</v>
      </c>
      <c r="M61" s="143"/>
      <c r="N61" s="70">
        <f t="shared" si="29"/>
        <v>8.3000000000000007</v>
      </c>
      <c r="O61" s="38">
        <f t="shared" si="38"/>
        <v>124.49999999999997</v>
      </c>
      <c r="P61" s="135">
        <f t="shared" si="30"/>
        <v>44855</v>
      </c>
      <c r="Q61" s="94">
        <f>DATE($G$2,MONTH(P$40),21)</f>
        <v>44855</v>
      </c>
      <c r="R61" s="145"/>
      <c r="S61" s="137">
        <f t="shared" si="31"/>
        <v>8.3000000000000007</v>
      </c>
      <c r="T61" s="38">
        <f t="shared" si="39"/>
        <v>124.49999999999997</v>
      </c>
      <c r="U61" s="135">
        <f t="shared" si="32"/>
        <v>44886</v>
      </c>
      <c r="V61" s="94">
        <f>DATE($G$2,MONTH(U$40),21)</f>
        <v>44886</v>
      </c>
      <c r="W61" s="145"/>
      <c r="X61" s="137">
        <f t="shared" si="33"/>
        <v>8.3000000000000007</v>
      </c>
      <c r="Y61" s="38">
        <f t="shared" si="40"/>
        <v>124.49999999999997</v>
      </c>
      <c r="Z61" s="135">
        <f t="shared" si="34"/>
        <v>44916</v>
      </c>
      <c r="AA61" s="94">
        <f>DATE($G$2,MONTH(Z$40),21)</f>
        <v>44916</v>
      </c>
      <c r="AB61" s="143"/>
      <c r="AC61" s="70">
        <f t="shared" si="35"/>
        <v>8.3000000000000007</v>
      </c>
      <c r="AD61" s="38">
        <f t="shared" si="41"/>
        <v>124.49999999999997</v>
      </c>
      <c r="AE61" s="5"/>
    </row>
    <row r="62" spans="1:31" s="6" customFormat="1" ht="9.75" customHeight="1" x14ac:dyDescent="0.15">
      <c r="A62" s="135">
        <f t="shared" si="24"/>
        <v>44764</v>
      </c>
      <c r="B62" s="94">
        <f>DATE($G$2,MONTH(A$40),22)</f>
        <v>44764</v>
      </c>
      <c r="C62" s="143"/>
      <c r="D62" s="70">
        <f t="shared" si="25"/>
        <v>8.3000000000000007</v>
      </c>
      <c r="E62" s="38">
        <f t="shared" si="36"/>
        <v>132.79999999999998</v>
      </c>
      <c r="F62" s="135">
        <f t="shared" si="26"/>
        <v>44795</v>
      </c>
      <c r="G62" s="94">
        <f>DATE($G$2,MONTH(F$40),22)</f>
        <v>44795</v>
      </c>
      <c r="H62" s="145"/>
      <c r="I62" s="70">
        <f t="shared" si="27"/>
        <v>8.3000000000000007</v>
      </c>
      <c r="J62" s="38">
        <f t="shared" si="37"/>
        <v>132.79999999999998</v>
      </c>
      <c r="K62" s="135">
        <f t="shared" si="28"/>
        <v>44826</v>
      </c>
      <c r="L62" s="94">
        <f>DATE($G$2,MONTH(K$40),22)</f>
        <v>44826</v>
      </c>
      <c r="M62" s="143"/>
      <c r="N62" s="70">
        <f t="shared" si="29"/>
        <v>8.3000000000000007</v>
      </c>
      <c r="O62" s="38">
        <f t="shared" si="38"/>
        <v>132.79999999999998</v>
      </c>
      <c r="P62" s="135">
        <f t="shared" si="30"/>
        <v>44856</v>
      </c>
      <c r="Q62" s="94">
        <f>DATE($G$2,MONTH(P$40),22)</f>
        <v>44856</v>
      </c>
      <c r="R62" s="143"/>
      <c r="S62" s="137" t="str">
        <f t="shared" si="31"/>
        <v/>
      </c>
      <c r="T62" s="38">
        <f t="shared" si="39"/>
        <v>124.49999999999997</v>
      </c>
      <c r="U62" s="135">
        <f t="shared" si="32"/>
        <v>44887</v>
      </c>
      <c r="V62" s="94">
        <f>DATE($G$2,MONTH(U$40),22)</f>
        <v>44887</v>
      </c>
      <c r="W62" s="143"/>
      <c r="X62" s="137">
        <f t="shared" si="33"/>
        <v>8.3000000000000007</v>
      </c>
      <c r="Y62" s="38">
        <f t="shared" si="40"/>
        <v>132.79999999999998</v>
      </c>
      <c r="Z62" s="135">
        <f t="shared" si="34"/>
        <v>44917</v>
      </c>
      <c r="AA62" s="94">
        <f>DATE($G$2,MONTH(Z$40),22)</f>
        <v>44917</v>
      </c>
      <c r="AB62" s="143"/>
      <c r="AC62" s="70">
        <f t="shared" si="35"/>
        <v>8.3000000000000007</v>
      </c>
      <c r="AD62" s="38">
        <f t="shared" si="41"/>
        <v>132.79999999999998</v>
      </c>
      <c r="AE62" s="5"/>
    </row>
    <row r="63" spans="1:31" s="6" customFormat="1" ht="9.75" customHeight="1" x14ac:dyDescent="0.15">
      <c r="A63" s="135">
        <f t="shared" si="24"/>
        <v>44765</v>
      </c>
      <c r="B63" s="94">
        <f>DATE($G$2,MONTH(A$40),23)</f>
        <v>44765</v>
      </c>
      <c r="C63" s="143"/>
      <c r="D63" s="70" t="str">
        <f t="shared" si="25"/>
        <v/>
      </c>
      <c r="E63" s="38">
        <f t="shared" si="36"/>
        <v>132.79999999999998</v>
      </c>
      <c r="F63" s="135">
        <f t="shared" si="26"/>
        <v>44796</v>
      </c>
      <c r="G63" s="94">
        <f>DATE($G$2,MONTH(F$40),23)</f>
        <v>44796</v>
      </c>
      <c r="H63" s="143"/>
      <c r="I63" s="70">
        <f t="shared" si="27"/>
        <v>8.3000000000000007</v>
      </c>
      <c r="J63" s="38">
        <f t="shared" si="37"/>
        <v>141.1</v>
      </c>
      <c r="K63" s="135">
        <f t="shared" si="28"/>
        <v>44827</v>
      </c>
      <c r="L63" s="94">
        <f>DATE($G$2,MONTH(K$40),23)</f>
        <v>44827</v>
      </c>
      <c r="M63" s="143"/>
      <c r="N63" s="70">
        <f t="shared" si="29"/>
        <v>8.3000000000000007</v>
      </c>
      <c r="O63" s="38">
        <f t="shared" si="38"/>
        <v>141.1</v>
      </c>
      <c r="P63" s="135">
        <f t="shared" si="30"/>
        <v>44857</v>
      </c>
      <c r="Q63" s="94">
        <f>DATE($G$2,MONTH(P$40),23)</f>
        <v>44857</v>
      </c>
      <c r="R63" s="143"/>
      <c r="S63" s="137" t="str">
        <f t="shared" si="31"/>
        <v/>
      </c>
      <c r="T63" s="38">
        <f t="shared" si="39"/>
        <v>124.49999999999997</v>
      </c>
      <c r="U63" s="135">
        <f t="shared" si="32"/>
        <v>44888</v>
      </c>
      <c r="V63" s="94">
        <f>DATE($G$2,MONTH(U$40),23)</f>
        <v>44888</v>
      </c>
      <c r="W63" s="143"/>
      <c r="X63" s="137">
        <f t="shared" si="33"/>
        <v>8.3000000000000007</v>
      </c>
      <c r="Y63" s="38">
        <f t="shared" si="40"/>
        <v>141.1</v>
      </c>
      <c r="Z63" s="135">
        <f t="shared" si="34"/>
        <v>44918</v>
      </c>
      <c r="AA63" s="94">
        <f>DATE($G$2,MONTH(Z$40),23)</f>
        <v>44918</v>
      </c>
      <c r="AB63" s="143"/>
      <c r="AC63" s="70">
        <f t="shared" si="35"/>
        <v>8.3000000000000007</v>
      </c>
      <c r="AD63" s="38">
        <f t="shared" si="41"/>
        <v>141.1</v>
      </c>
      <c r="AE63" s="5"/>
    </row>
    <row r="64" spans="1:31" s="6" customFormat="1" ht="9.75" customHeight="1" x14ac:dyDescent="0.15">
      <c r="A64" s="135">
        <f t="shared" si="24"/>
        <v>44766</v>
      </c>
      <c r="B64" s="94">
        <f>DATE($G$2,MONTH(A$40),24)</f>
        <v>44766</v>
      </c>
      <c r="C64" s="143"/>
      <c r="D64" s="70" t="str">
        <f t="shared" si="25"/>
        <v/>
      </c>
      <c r="E64" s="38">
        <f t="shared" si="36"/>
        <v>132.79999999999998</v>
      </c>
      <c r="F64" s="135">
        <f t="shared" si="26"/>
        <v>44797</v>
      </c>
      <c r="G64" s="94">
        <f>DATE($G$2,MONTH(F$40),24)</f>
        <v>44797</v>
      </c>
      <c r="H64" s="143"/>
      <c r="I64" s="70">
        <f t="shared" si="27"/>
        <v>8.3000000000000007</v>
      </c>
      <c r="J64" s="38">
        <f t="shared" si="37"/>
        <v>149.4</v>
      </c>
      <c r="K64" s="135">
        <f t="shared" si="28"/>
        <v>44828</v>
      </c>
      <c r="L64" s="94">
        <f>DATE($G$2,MONTH(K$40),24)</f>
        <v>44828</v>
      </c>
      <c r="M64" s="143"/>
      <c r="N64" s="70" t="str">
        <f t="shared" si="29"/>
        <v/>
      </c>
      <c r="O64" s="38">
        <f t="shared" si="38"/>
        <v>141.1</v>
      </c>
      <c r="P64" s="135">
        <f t="shared" si="30"/>
        <v>44858</v>
      </c>
      <c r="Q64" s="94">
        <f>DATE($G$2,MONTH(P$40),24)</f>
        <v>44858</v>
      </c>
      <c r="R64" s="145"/>
      <c r="S64" s="137">
        <f t="shared" si="31"/>
        <v>8.3000000000000007</v>
      </c>
      <c r="T64" s="38">
        <f t="shared" si="39"/>
        <v>132.79999999999998</v>
      </c>
      <c r="U64" s="135">
        <f t="shared" si="32"/>
        <v>44889</v>
      </c>
      <c r="V64" s="94">
        <f>DATE($G$2,MONTH(U$40),24)</f>
        <v>44889</v>
      </c>
      <c r="W64" s="143"/>
      <c r="X64" s="137">
        <f t="shared" si="33"/>
        <v>8.3000000000000007</v>
      </c>
      <c r="Y64" s="38">
        <f t="shared" si="40"/>
        <v>149.4</v>
      </c>
      <c r="Z64" s="135">
        <f t="shared" si="34"/>
        <v>44919</v>
      </c>
      <c r="AA64" s="94">
        <f>DATE($G$2,MONTH(Z$40),24)</f>
        <v>44919</v>
      </c>
      <c r="AB64" s="143"/>
      <c r="AC64" s="70" t="str">
        <f t="shared" si="35"/>
        <v/>
      </c>
      <c r="AD64" s="38">
        <f t="shared" si="41"/>
        <v>141.1</v>
      </c>
      <c r="AE64" s="5"/>
    </row>
    <row r="65" spans="1:31" s="6" customFormat="1" ht="9.75" customHeight="1" x14ac:dyDescent="0.15">
      <c r="A65" s="135">
        <f t="shared" si="24"/>
        <v>44767</v>
      </c>
      <c r="B65" s="94">
        <f>DATE($G$2,MONTH(A$40),25)</f>
        <v>44767</v>
      </c>
      <c r="C65" s="143"/>
      <c r="D65" s="70">
        <f t="shared" si="25"/>
        <v>8.3000000000000007</v>
      </c>
      <c r="E65" s="38">
        <f t="shared" si="36"/>
        <v>141.1</v>
      </c>
      <c r="F65" s="135">
        <f t="shared" si="26"/>
        <v>44798</v>
      </c>
      <c r="G65" s="94">
        <f>DATE($G$2,MONTH(F$40),25)</f>
        <v>44798</v>
      </c>
      <c r="H65" s="143"/>
      <c r="I65" s="70">
        <f t="shared" si="27"/>
        <v>8.3000000000000007</v>
      </c>
      <c r="J65" s="38">
        <f t="shared" si="37"/>
        <v>157.70000000000002</v>
      </c>
      <c r="K65" s="135">
        <f t="shared" si="28"/>
        <v>44829</v>
      </c>
      <c r="L65" s="94">
        <f>DATE($G$2,MONTH(K$40),25)</f>
        <v>44829</v>
      </c>
      <c r="M65" s="143"/>
      <c r="N65" s="70" t="str">
        <f t="shared" si="29"/>
        <v/>
      </c>
      <c r="O65" s="38">
        <f t="shared" si="38"/>
        <v>141.1</v>
      </c>
      <c r="P65" s="135">
        <f t="shared" si="30"/>
        <v>44859</v>
      </c>
      <c r="Q65" s="94">
        <f>DATE($G$2,MONTH(P$40),25)</f>
        <v>44859</v>
      </c>
      <c r="R65" s="143"/>
      <c r="S65" s="137">
        <f t="shared" si="31"/>
        <v>8.3000000000000007</v>
      </c>
      <c r="T65" s="38">
        <f t="shared" si="39"/>
        <v>141.1</v>
      </c>
      <c r="U65" s="135">
        <f t="shared" si="32"/>
        <v>44890</v>
      </c>
      <c r="V65" s="94">
        <f>DATE($G$2,MONTH(U$40),25)</f>
        <v>44890</v>
      </c>
      <c r="W65" s="145"/>
      <c r="X65" s="137">
        <f t="shared" si="33"/>
        <v>8.3000000000000007</v>
      </c>
      <c r="Y65" s="38">
        <f t="shared" si="40"/>
        <v>157.70000000000002</v>
      </c>
      <c r="Z65" s="140">
        <f t="shared" si="34"/>
        <v>44920</v>
      </c>
      <c r="AA65" s="134">
        <f>DATE($G$2,MONTH(Z$40),25)</f>
        <v>44920</v>
      </c>
      <c r="AB65" s="142" t="s">
        <v>10</v>
      </c>
      <c r="AC65" s="92" t="str">
        <f t="shared" si="35"/>
        <v/>
      </c>
      <c r="AD65" s="38">
        <f t="shared" si="41"/>
        <v>141.1</v>
      </c>
      <c r="AE65" s="5"/>
    </row>
    <row r="66" spans="1:31" s="6" customFormat="1" ht="9.75" customHeight="1" x14ac:dyDescent="0.15">
      <c r="A66" s="135">
        <f t="shared" si="24"/>
        <v>44768</v>
      </c>
      <c r="B66" s="94">
        <f>DATE($G$2,MONTH(A$40),26)</f>
        <v>44768</v>
      </c>
      <c r="C66" s="143"/>
      <c r="D66" s="70">
        <f t="shared" si="25"/>
        <v>8.3000000000000007</v>
      </c>
      <c r="E66" s="38">
        <f t="shared" si="36"/>
        <v>149.4</v>
      </c>
      <c r="F66" s="135">
        <f t="shared" si="26"/>
        <v>44799</v>
      </c>
      <c r="G66" s="94">
        <f>DATE($G$2,MONTH(F$40),26)</f>
        <v>44799</v>
      </c>
      <c r="H66" s="145"/>
      <c r="I66" s="70">
        <f t="shared" si="27"/>
        <v>8.3000000000000007</v>
      </c>
      <c r="J66" s="38">
        <f t="shared" si="37"/>
        <v>166.00000000000003</v>
      </c>
      <c r="K66" s="135">
        <f t="shared" si="28"/>
        <v>44830</v>
      </c>
      <c r="L66" s="94">
        <f>DATE($G$2,MONTH(K$40),26)</f>
        <v>44830</v>
      </c>
      <c r="M66" s="143"/>
      <c r="N66" s="70">
        <f t="shared" si="29"/>
        <v>8.3000000000000007</v>
      </c>
      <c r="O66" s="38">
        <f t="shared" si="38"/>
        <v>149.4</v>
      </c>
      <c r="P66" s="135">
        <f t="shared" si="30"/>
        <v>44860</v>
      </c>
      <c r="Q66" s="94">
        <f>DATE($G$2,MONTH(P$40),26)</f>
        <v>44860</v>
      </c>
      <c r="R66" s="143"/>
      <c r="S66" s="137">
        <f t="shared" si="31"/>
        <v>8.3000000000000007</v>
      </c>
      <c r="T66" s="38">
        <f t="shared" si="39"/>
        <v>149.4</v>
      </c>
      <c r="U66" s="135">
        <f t="shared" si="32"/>
        <v>44891</v>
      </c>
      <c r="V66" s="94">
        <f>DATE($G$2,MONTH(U$40),26)</f>
        <v>44891</v>
      </c>
      <c r="W66" s="143"/>
      <c r="X66" s="137" t="str">
        <f t="shared" si="33"/>
        <v/>
      </c>
      <c r="Y66" s="38">
        <f t="shared" si="40"/>
        <v>157.70000000000002</v>
      </c>
      <c r="Z66" s="140">
        <f t="shared" si="34"/>
        <v>44921</v>
      </c>
      <c r="AA66" s="134">
        <f>DATE($G$2,MONTH(Z$40),26)</f>
        <v>44921</v>
      </c>
      <c r="AB66" s="142" t="s">
        <v>9</v>
      </c>
      <c r="AC66" s="92">
        <f t="shared" si="35"/>
        <v>8.3000000000000007</v>
      </c>
      <c r="AD66" s="38">
        <f t="shared" si="41"/>
        <v>149.4</v>
      </c>
      <c r="AE66" s="5"/>
    </row>
    <row r="67" spans="1:31" s="6" customFormat="1" ht="9.75" customHeight="1" x14ac:dyDescent="0.15">
      <c r="A67" s="135">
        <f t="shared" si="24"/>
        <v>44769</v>
      </c>
      <c r="B67" s="94">
        <f>DATE($G$2,MONTH(A$40),27)</f>
        <v>44769</v>
      </c>
      <c r="C67" s="143"/>
      <c r="D67" s="70">
        <f t="shared" si="25"/>
        <v>8.3000000000000007</v>
      </c>
      <c r="E67" s="38">
        <f t="shared" si="36"/>
        <v>157.70000000000002</v>
      </c>
      <c r="F67" s="135">
        <f t="shared" si="26"/>
        <v>44800</v>
      </c>
      <c r="G67" s="94">
        <f>DATE($G$2,MONTH(F$40),27)</f>
        <v>44800</v>
      </c>
      <c r="H67" s="143"/>
      <c r="I67" s="70" t="str">
        <f t="shared" si="27"/>
        <v/>
      </c>
      <c r="J67" s="38">
        <f t="shared" si="37"/>
        <v>166.00000000000003</v>
      </c>
      <c r="K67" s="135">
        <f t="shared" si="28"/>
        <v>44831</v>
      </c>
      <c r="L67" s="94">
        <f>DATE($G$2,MONTH(K$40),27)</f>
        <v>44831</v>
      </c>
      <c r="M67" s="143"/>
      <c r="N67" s="70">
        <f t="shared" si="29"/>
        <v>8.3000000000000007</v>
      </c>
      <c r="O67" s="38">
        <f t="shared" si="38"/>
        <v>157.70000000000002</v>
      </c>
      <c r="P67" s="135">
        <f t="shared" si="30"/>
        <v>44861</v>
      </c>
      <c r="Q67" s="94">
        <f>DATE($G$2,MONTH(P$40),27)</f>
        <v>44861</v>
      </c>
      <c r="R67" s="143"/>
      <c r="S67" s="137">
        <f t="shared" si="31"/>
        <v>8.3000000000000007</v>
      </c>
      <c r="T67" s="38">
        <f t="shared" si="39"/>
        <v>157.70000000000002</v>
      </c>
      <c r="U67" s="135">
        <f t="shared" si="32"/>
        <v>44892</v>
      </c>
      <c r="V67" s="94">
        <f>DATE($G$2,MONTH(U$40),27)</f>
        <v>44892</v>
      </c>
      <c r="W67" s="143"/>
      <c r="X67" s="137" t="str">
        <f t="shared" si="33"/>
        <v/>
      </c>
      <c r="Y67" s="38">
        <f t="shared" si="40"/>
        <v>157.70000000000002</v>
      </c>
      <c r="Z67" s="135">
        <f t="shared" si="34"/>
        <v>44922</v>
      </c>
      <c r="AA67" s="94">
        <f>DATE($G$2,MONTH(Z$40),27)</f>
        <v>44922</v>
      </c>
      <c r="AB67" s="143"/>
      <c r="AC67" s="70">
        <f t="shared" si="35"/>
        <v>8.3000000000000007</v>
      </c>
      <c r="AD67" s="38">
        <f t="shared" si="41"/>
        <v>157.70000000000002</v>
      </c>
      <c r="AE67" s="5"/>
    </row>
    <row r="68" spans="1:31" s="6" customFormat="1" ht="9.75" customHeight="1" x14ac:dyDescent="0.15">
      <c r="A68" s="135">
        <f t="shared" si="24"/>
        <v>44770</v>
      </c>
      <c r="B68" s="94">
        <f>DATE($G$2,MONTH(A$40),28)</f>
        <v>44770</v>
      </c>
      <c r="C68" s="143"/>
      <c r="D68" s="70">
        <f t="shared" si="25"/>
        <v>8.3000000000000007</v>
      </c>
      <c r="E68" s="38">
        <f t="shared" si="36"/>
        <v>166.00000000000003</v>
      </c>
      <c r="F68" s="135">
        <f t="shared" si="26"/>
        <v>44801</v>
      </c>
      <c r="G68" s="94">
        <f>DATE($G$2,MONTH(F$40),28)</f>
        <v>44801</v>
      </c>
      <c r="H68" s="143"/>
      <c r="I68" s="70" t="str">
        <f t="shared" si="27"/>
        <v/>
      </c>
      <c r="J68" s="38">
        <f t="shared" si="37"/>
        <v>166.00000000000003</v>
      </c>
      <c r="K68" s="135">
        <f t="shared" si="28"/>
        <v>44832</v>
      </c>
      <c r="L68" s="94">
        <f>DATE($G$2,MONTH(K$40),28)</f>
        <v>44832</v>
      </c>
      <c r="M68" s="143"/>
      <c r="N68" s="70">
        <f t="shared" si="29"/>
        <v>8.3000000000000007</v>
      </c>
      <c r="O68" s="38">
        <f t="shared" si="38"/>
        <v>166.00000000000003</v>
      </c>
      <c r="P68" s="135">
        <f t="shared" si="30"/>
        <v>44862</v>
      </c>
      <c r="Q68" s="94">
        <f>DATE($G$2,MONTH(P$40),28)</f>
        <v>44862</v>
      </c>
      <c r="R68" s="145"/>
      <c r="S68" s="137">
        <f t="shared" si="31"/>
        <v>8.3000000000000007</v>
      </c>
      <c r="T68" s="38">
        <f t="shared" si="39"/>
        <v>166.00000000000003</v>
      </c>
      <c r="U68" s="135">
        <f t="shared" si="32"/>
        <v>44893</v>
      </c>
      <c r="V68" s="94">
        <f>DATE($G$2,MONTH(U$40),28)</f>
        <v>44893</v>
      </c>
      <c r="W68" s="145"/>
      <c r="X68" s="137">
        <f t="shared" si="33"/>
        <v>8.3000000000000007</v>
      </c>
      <c r="Y68" s="38">
        <f t="shared" si="40"/>
        <v>166.00000000000003</v>
      </c>
      <c r="Z68" s="135">
        <f t="shared" si="34"/>
        <v>44923</v>
      </c>
      <c r="AA68" s="94">
        <f>DATE($G$2,MONTH(Z$40),28)</f>
        <v>44923</v>
      </c>
      <c r="AB68" s="143"/>
      <c r="AC68" s="70">
        <f t="shared" si="35"/>
        <v>8.3000000000000007</v>
      </c>
      <c r="AD68" s="38">
        <f t="shared" si="41"/>
        <v>166.00000000000003</v>
      </c>
      <c r="AE68" s="5"/>
    </row>
    <row r="69" spans="1:31" s="6" customFormat="1" ht="9.75" customHeight="1" x14ac:dyDescent="0.15">
      <c r="A69" s="135">
        <f t="shared" si="24"/>
        <v>44771</v>
      </c>
      <c r="B69" s="94">
        <f>DATE($G$2,MONTH(A$40),29)</f>
        <v>44771</v>
      </c>
      <c r="C69" s="143"/>
      <c r="D69" s="70">
        <f t="shared" si="25"/>
        <v>8.3000000000000007</v>
      </c>
      <c r="E69" s="38">
        <f t="shared" si="36"/>
        <v>174.30000000000004</v>
      </c>
      <c r="F69" s="135">
        <f t="shared" si="26"/>
        <v>44802</v>
      </c>
      <c r="G69" s="94">
        <f>DATE($G$2,MONTH(F$40),29)</f>
        <v>44802</v>
      </c>
      <c r="H69" s="145"/>
      <c r="I69" s="70">
        <f t="shared" si="27"/>
        <v>8.3000000000000007</v>
      </c>
      <c r="J69" s="38">
        <f t="shared" si="37"/>
        <v>174.30000000000004</v>
      </c>
      <c r="K69" s="135">
        <f t="shared" si="28"/>
        <v>44833</v>
      </c>
      <c r="L69" s="94">
        <f>DATE($G$2,MONTH(K$40),29)</f>
        <v>44833</v>
      </c>
      <c r="M69" s="143"/>
      <c r="N69" s="70">
        <f t="shared" si="29"/>
        <v>8.3000000000000007</v>
      </c>
      <c r="O69" s="38">
        <f t="shared" si="38"/>
        <v>174.30000000000004</v>
      </c>
      <c r="P69" s="135">
        <f t="shared" si="30"/>
        <v>44863</v>
      </c>
      <c r="Q69" s="94">
        <f>DATE($G$2,MONTH(P$40),29)</f>
        <v>44863</v>
      </c>
      <c r="R69" s="143"/>
      <c r="S69" s="137" t="str">
        <f t="shared" si="31"/>
        <v/>
      </c>
      <c r="T69" s="38">
        <f t="shared" si="39"/>
        <v>166.00000000000003</v>
      </c>
      <c r="U69" s="135">
        <f t="shared" si="32"/>
        <v>44894</v>
      </c>
      <c r="V69" s="94">
        <f>DATE($G$2,MONTH(U$40),29)</f>
        <v>44894</v>
      </c>
      <c r="W69" s="143"/>
      <c r="X69" s="137">
        <f t="shared" si="33"/>
        <v>8.3000000000000007</v>
      </c>
      <c r="Y69" s="38">
        <f t="shared" si="40"/>
        <v>174.30000000000004</v>
      </c>
      <c r="Z69" s="135">
        <f t="shared" si="34"/>
        <v>44924</v>
      </c>
      <c r="AA69" s="94">
        <f>DATE($G$2,MONTH(Z$40),29)</f>
        <v>44924</v>
      </c>
      <c r="AB69" s="143"/>
      <c r="AC69" s="70">
        <f t="shared" si="35"/>
        <v>8.3000000000000007</v>
      </c>
      <c r="AD69" s="38">
        <f t="shared" si="41"/>
        <v>174.30000000000004</v>
      </c>
      <c r="AE69" s="5"/>
    </row>
    <row r="70" spans="1:31" s="5" customFormat="1" ht="9.75" customHeight="1" x14ac:dyDescent="0.15">
      <c r="A70" s="135">
        <f t="shared" si="24"/>
        <v>44772</v>
      </c>
      <c r="B70" s="94">
        <f>DATE($G$2,MONTH(A$40),30)</f>
        <v>44772</v>
      </c>
      <c r="C70" s="143"/>
      <c r="D70" s="70" t="str">
        <f t="shared" si="25"/>
        <v/>
      </c>
      <c r="E70" s="38">
        <f t="shared" si="36"/>
        <v>174.30000000000004</v>
      </c>
      <c r="F70" s="135">
        <f t="shared" si="26"/>
        <v>44803</v>
      </c>
      <c r="G70" s="94">
        <f>DATE($G$2,MONTH(F$40),30)</f>
        <v>44803</v>
      </c>
      <c r="H70" s="143"/>
      <c r="I70" s="70">
        <f t="shared" si="27"/>
        <v>8.3000000000000007</v>
      </c>
      <c r="J70" s="38">
        <f t="shared" si="37"/>
        <v>182.60000000000005</v>
      </c>
      <c r="K70" s="135">
        <f t="shared" si="28"/>
        <v>44834</v>
      </c>
      <c r="L70" s="94">
        <f>DATE($G$2,MONTH(K$40),30)</f>
        <v>44834</v>
      </c>
      <c r="M70" s="143"/>
      <c r="N70" s="70">
        <f t="shared" si="29"/>
        <v>8.3000000000000007</v>
      </c>
      <c r="O70" s="38">
        <f t="shared" si="38"/>
        <v>182.60000000000005</v>
      </c>
      <c r="P70" s="135">
        <f t="shared" si="30"/>
        <v>44864</v>
      </c>
      <c r="Q70" s="94">
        <f>DATE($G$2,MONTH(P$40),30)</f>
        <v>44864</v>
      </c>
      <c r="R70" s="143"/>
      <c r="S70" s="137" t="str">
        <f t="shared" si="31"/>
        <v/>
      </c>
      <c r="T70" s="38">
        <f t="shared" si="39"/>
        <v>166.00000000000003</v>
      </c>
      <c r="U70" s="135">
        <f t="shared" si="32"/>
        <v>44895</v>
      </c>
      <c r="V70" s="94">
        <f>DATE($G$2,MONTH(U$40),30)</f>
        <v>44895</v>
      </c>
      <c r="W70" s="143"/>
      <c r="X70" s="137">
        <f t="shared" si="33"/>
        <v>8.3000000000000007</v>
      </c>
      <c r="Y70" s="38">
        <f t="shared" si="40"/>
        <v>182.60000000000005</v>
      </c>
      <c r="Z70" s="135">
        <f t="shared" si="34"/>
        <v>44925</v>
      </c>
      <c r="AA70" s="94">
        <f>DATE($G$2,MONTH(Z$40),30)</f>
        <v>44925</v>
      </c>
      <c r="AB70" s="145"/>
      <c r="AC70" s="70">
        <f t="shared" si="35"/>
        <v>8.3000000000000007</v>
      </c>
      <c r="AD70" s="38">
        <f t="shared" si="41"/>
        <v>182.60000000000005</v>
      </c>
    </row>
    <row r="71" spans="1:31" s="6" customFormat="1" ht="9.75" customHeight="1" x14ac:dyDescent="0.2">
      <c r="A71" s="135">
        <f t="shared" si="24"/>
        <v>44773</v>
      </c>
      <c r="B71" s="94">
        <f>DATE($G$2,MONTH(A$40),31)</f>
        <v>44773</v>
      </c>
      <c r="C71" s="143"/>
      <c r="D71" s="70" t="str">
        <f t="shared" si="25"/>
        <v/>
      </c>
      <c r="E71" s="38">
        <f t="shared" si="36"/>
        <v>174.30000000000004</v>
      </c>
      <c r="F71" s="135">
        <f t="shared" si="26"/>
        <v>44804</v>
      </c>
      <c r="G71" s="94">
        <f>DATE($G$2,MONTH(F$40),31)</f>
        <v>44804</v>
      </c>
      <c r="H71" s="143"/>
      <c r="I71" s="70">
        <f t="shared" si="27"/>
        <v>8.3000000000000007</v>
      </c>
      <c r="J71" s="38">
        <f t="shared" si="37"/>
        <v>190.90000000000006</v>
      </c>
      <c r="K71" s="37"/>
      <c r="L71" s="94"/>
      <c r="M71" s="90"/>
      <c r="N71" s="70"/>
      <c r="O71" s="38">
        <f t="shared" si="38"/>
        <v>182.60000000000005</v>
      </c>
      <c r="P71" s="135">
        <f t="shared" si="30"/>
        <v>44865</v>
      </c>
      <c r="Q71" s="94">
        <f>DATE($G$2,MONTH(P$40),31)</f>
        <v>44865</v>
      </c>
      <c r="R71" s="145"/>
      <c r="S71" s="137">
        <f t="shared" si="31"/>
        <v>8.3000000000000007</v>
      </c>
      <c r="T71" s="38">
        <f t="shared" si="39"/>
        <v>174.30000000000004</v>
      </c>
      <c r="U71" s="37"/>
      <c r="V71" s="94"/>
      <c r="W71" s="89"/>
      <c r="X71" s="91"/>
      <c r="Y71" s="38">
        <f t="shared" si="40"/>
        <v>182.60000000000005</v>
      </c>
      <c r="Z71" s="135">
        <f t="shared" si="34"/>
        <v>44926</v>
      </c>
      <c r="AA71" s="94">
        <f>DATE($G$2,MONTH(Z$40),31)</f>
        <v>44926</v>
      </c>
      <c r="AB71" s="143" t="s">
        <v>26</v>
      </c>
      <c r="AC71" s="70" t="str">
        <f>IF(WEEKDAY(AA71,2)&gt;=6,"",8.3)</f>
        <v/>
      </c>
      <c r="AD71" s="38">
        <f t="shared" si="41"/>
        <v>182.60000000000005</v>
      </c>
      <c r="AE71" s="29"/>
    </row>
    <row r="72" spans="1:31" s="100" customFormat="1" ht="12" customHeight="1" x14ac:dyDescent="0.25">
      <c r="A72" s="84"/>
      <c r="B72" s="42"/>
      <c r="C72" s="71">
        <f>SUM(D41:D71)</f>
        <v>174.30000000000004</v>
      </c>
      <c r="D72" s="43"/>
      <c r="E72" s="40">
        <f>SUM(D72+E71)</f>
        <v>174.30000000000004</v>
      </c>
      <c r="F72" s="98"/>
      <c r="G72" s="42"/>
      <c r="H72" s="71">
        <f>SUM(I41:I71)</f>
        <v>190.90000000000006</v>
      </c>
      <c r="I72" s="45"/>
      <c r="J72" s="40">
        <f t="shared" ref="J72" si="42">SUM(I72+J71)</f>
        <v>190.90000000000006</v>
      </c>
      <c r="K72" s="98"/>
      <c r="L72" s="42"/>
      <c r="M72" s="71">
        <f>SUM(N41:N71)</f>
        <v>182.60000000000005</v>
      </c>
      <c r="N72" s="44"/>
      <c r="O72" s="40">
        <f t="shared" ref="O72" si="43">SUM(N72+O71)</f>
        <v>182.60000000000005</v>
      </c>
      <c r="P72" s="73"/>
      <c r="Q72" s="42"/>
      <c r="R72" s="71">
        <f>SUM(S41:S71)</f>
        <v>174.30000000000004</v>
      </c>
      <c r="S72" s="45"/>
      <c r="T72" s="40">
        <f t="shared" ref="T72" si="44">SUM(S72+T71)</f>
        <v>174.30000000000004</v>
      </c>
      <c r="U72" s="73"/>
      <c r="V72" s="42"/>
      <c r="W72" s="71">
        <f>SUM(X41:X71)</f>
        <v>182.60000000000005</v>
      </c>
      <c r="X72" s="45"/>
      <c r="Y72" s="40">
        <f t="shared" ref="Y72" si="45">SUM(X72+Y71)</f>
        <v>182.60000000000005</v>
      </c>
      <c r="Z72" s="73"/>
      <c r="AA72" s="42"/>
      <c r="AB72" s="71">
        <f>SUM(AC41:AC71)</f>
        <v>182.60000000000005</v>
      </c>
      <c r="AC72" s="45"/>
      <c r="AD72" s="40">
        <f t="shared" ref="AD72" si="46">SUM(AC72+AD71)</f>
        <v>182.60000000000005</v>
      </c>
      <c r="AE72" s="99"/>
    </row>
    <row r="73" spans="1:31" s="100" customFormat="1" ht="12.75" customHeight="1" x14ac:dyDescent="0.25">
      <c r="A73" s="19" t="s">
        <v>14</v>
      </c>
      <c r="B73" s="101"/>
      <c r="C73" s="48"/>
      <c r="D73" s="102"/>
      <c r="E73" s="11"/>
      <c r="F73" s="103"/>
      <c r="G73" s="101"/>
      <c r="H73" s="48"/>
      <c r="I73" s="11"/>
      <c r="J73" s="11"/>
      <c r="K73" s="21"/>
      <c r="P73" s="21"/>
      <c r="U73" s="104"/>
      <c r="V73" s="101"/>
      <c r="W73" s="48"/>
      <c r="X73" s="105"/>
      <c r="Y73" s="11"/>
      <c r="Z73" s="104"/>
      <c r="AA73" s="101"/>
      <c r="AB73" s="106"/>
      <c r="AC73" s="105"/>
      <c r="AD73" s="11"/>
      <c r="AE73" s="99"/>
    </row>
    <row r="74" spans="1:31" s="5" customFormat="1" ht="9.75" customHeight="1" x14ac:dyDescent="0.15">
      <c r="A74" s="158" t="s">
        <v>5</v>
      </c>
      <c r="B74" s="158"/>
      <c r="C74" s="158"/>
      <c r="D74" s="158"/>
      <c r="E74" s="9"/>
      <c r="F74" s="107" t="s">
        <v>6</v>
      </c>
      <c r="K74" s="166" t="s">
        <v>27</v>
      </c>
      <c r="L74" s="166"/>
      <c r="M74" s="166"/>
      <c r="N74" s="166"/>
      <c r="O74" s="166"/>
      <c r="P74" s="166"/>
      <c r="Q74" s="166"/>
      <c r="R74" s="166"/>
      <c r="S74" s="166"/>
      <c r="T74" s="166"/>
      <c r="U74" s="26"/>
      <c r="V74" s="108" t="s">
        <v>19</v>
      </c>
      <c r="W74" s="109" t="s">
        <v>20</v>
      </c>
      <c r="X74" s="110"/>
      <c r="Y74" s="111"/>
      <c r="Z74" s="103"/>
      <c r="AA74" s="111"/>
      <c r="AB74" s="165">
        <f>SUM(C37,H37,M37,R37,W37,AB37,C72,H72,M72,R72,W72,AB72)</f>
        <v>2158.0000000000005</v>
      </c>
      <c r="AC74" s="165"/>
      <c r="AD74" s="11"/>
    </row>
    <row r="75" spans="1:31" s="2" customFormat="1" ht="9.75" customHeight="1" x14ac:dyDescent="0.15">
      <c r="A75" s="47" t="s">
        <v>21</v>
      </c>
      <c r="C75" s="50" t="s">
        <v>28</v>
      </c>
      <c r="D75" s="25"/>
      <c r="E75" s="23"/>
      <c r="F75" s="75" t="s">
        <v>0</v>
      </c>
      <c r="I75" s="24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55"/>
      <c r="Z75" s="55"/>
      <c r="AB75" s="24"/>
      <c r="AC75" s="25"/>
      <c r="AD75" s="23"/>
    </row>
    <row r="76" spans="1:31" s="2" customFormat="1" ht="9.75" customHeight="1" x14ac:dyDescent="0.15">
      <c r="A76" s="63" t="s">
        <v>17</v>
      </c>
      <c r="C76" s="52"/>
      <c r="D76" s="52"/>
      <c r="E76" s="23"/>
      <c r="F76" s="75" t="s">
        <v>1</v>
      </c>
      <c r="I76" s="24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55"/>
      <c r="Z76" s="74"/>
      <c r="AA76" s="50"/>
      <c r="AB76" s="24"/>
      <c r="AC76" s="50"/>
      <c r="AD76" s="51"/>
    </row>
    <row r="77" spans="1:31" s="2" customFormat="1" ht="11.25" customHeight="1" x14ac:dyDescent="0.15">
      <c r="A77" s="161" t="s">
        <v>16</v>
      </c>
      <c r="B77" s="161"/>
      <c r="C77" s="161"/>
      <c r="D77" s="161"/>
      <c r="E77" s="161"/>
      <c r="F77" s="75" t="s">
        <v>7</v>
      </c>
      <c r="I77" s="24"/>
      <c r="K77" s="151" t="str">
        <f>"Die Differenz für das Jahr "&amp;G2&amp;" beträgt "&amp;ROUND(AB74-2164,0)&amp;" Std."</f>
        <v>Die Differenz für das Jahr 2022 beträgt -6 Std.</v>
      </c>
      <c r="L77" s="152"/>
      <c r="M77" s="153"/>
      <c r="N77" s="149"/>
      <c r="O77" s="149"/>
      <c r="P77" s="151"/>
      <c r="Q77" s="151"/>
      <c r="R77" s="151"/>
      <c r="S77" s="154"/>
      <c r="T77" s="151"/>
      <c r="U77" s="64"/>
      <c r="V77" s="64"/>
      <c r="W77" s="64"/>
      <c r="X77" s="64"/>
      <c r="Y77" s="64"/>
      <c r="Z77" s="75"/>
      <c r="AA77" s="49"/>
      <c r="AB77" s="53"/>
      <c r="AC77" s="49"/>
      <c r="AD77" s="54"/>
    </row>
    <row r="78" spans="1:31" s="2" customFormat="1" ht="9.75" customHeight="1" x14ac:dyDescent="0.15">
      <c r="A78" s="161"/>
      <c r="B78" s="161"/>
      <c r="C78" s="161"/>
      <c r="D78" s="161"/>
      <c r="E78" s="161"/>
      <c r="F78" s="75" t="s">
        <v>18</v>
      </c>
      <c r="I78" s="24"/>
      <c r="K78" s="164" t="s">
        <v>23</v>
      </c>
      <c r="L78" s="164"/>
      <c r="M78" s="164"/>
      <c r="N78" s="164"/>
      <c r="O78" s="164"/>
      <c r="P78" s="164"/>
      <c r="Q78" s="164"/>
      <c r="R78" s="164"/>
      <c r="S78" s="164"/>
      <c r="T78" s="164"/>
      <c r="U78" s="64"/>
      <c r="V78" s="64"/>
      <c r="W78" s="64"/>
      <c r="X78" s="64"/>
      <c r="Y78" s="64"/>
      <c r="Z78" s="55"/>
      <c r="AA78" s="55"/>
      <c r="AB78" s="56"/>
      <c r="AC78" s="57"/>
      <c r="AD78" s="23"/>
    </row>
    <row r="79" spans="1:31" s="7" customFormat="1" ht="9.75" customHeight="1" x14ac:dyDescent="0.15">
      <c r="A79" s="161"/>
      <c r="B79" s="161"/>
      <c r="C79" s="161"/>
      <c r="D79" s="161"/>
      <c r="E79" s="161"/>
      <c r="F79" s="75" t="s">
        <v>8</v>
      </c>
      <c r="I79" s="58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64"/>
      <c r="V79" s="64"/>
      <c r="W79" s="64"/>
      <c r="X79" s="64"/>
      <c r="Y79" s="64"/>
      <c r="Z79" s="76"/>
      <c r="AB79" s="58"/>
      <c r="AC79" s="59"/>
      <c r="AD79" s="60"/>
    </row>
    <row r="80" spans="1:31" s="2" customFormat="1" ht="9.75" customHeight="1" x14ac:dyDescent="0.15">
      <c r="A80" s="161"/>
      <c r="B80" s="161"/>
      <c r="C80" s="161"/>
      <c r="D80" s="161"/>
      <c r="E80" s="161"/>
      <c r="F80" s="75" t="s">
        <v>10</v>
      </c>
      <c r="I80" s="2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64"/>
      <c r="V80" s="141"/>
      <c r="W80" s="64"/>
      <c r="X80" s="64"/>
      <c r="Y80" s="64"/>
      <c r="Z80" s="77"/>
      <c r="AA80" s="61"/>
      <c r="AB80" s="61"/>
      <c r="AC80" s="61"/>
      <c r="AD80" s="61"/>
    </row>
    <row r="81" spans="1:35" s="2" customFormat="1" ht="9.75" customHeight="1" x14ac:dyDescent="0.15">
      <c r="A81" s="161"/>
      <c r="B81" s="161"/>
      <c r="C81" s="161"/>
      <c r="D81" s="161"/>
      <c r="E81" s="161"/>
      <c r="F81" s="75" t="s">
        <v>9</v>
      </c>
      <c r="I81" s="2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64"/>
      <c r="V81" s="64"/>
      <c r="W81" s="64"/>
      <c r="X81" s="64"/>
      <c r="Y81" s="64"/>
      <c r="Z81" s="55"/>
      <c r="AB81" s="24"/>
      <c r="AC81" s="25"/>
      <c r="AD81" s="23"/>
    </row>
    <row r="82" spans="1:35" s="2" customFormat="1" ht="9.75" customHeight="1" x14ac:dyDescent="0.15">
      <c r="A82" s="161"/>
      <c r="B82" s="161"/>
      <c r="C82" s="161"/>
      <c r="D82" s="161"/>
      <c r="E82" s="161"/>
      <c r="F82" s="83"/>
      <c r="I82" s="2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64"/>
      <c r="V82" s="64"/>
      <c r="W82" s="64"/>
      <c r="X82" s="64"/>
      <c r="Y82" s="64"/>
      <c r="Z82" s="55"/>
      <c r="AB82" s="24"/>
      <c r="AC82" s="25"/>
      <c r="AD82" s="23"/>
    </row>
    <row r="83" spans="1:35" ht="11.25" customHeight="1" x14ac:dyDescent="0.15">
      <c r="B83" s="62"/>
      <c r="C83" s="62"/>
      <c r="D83" s="62"/>
      <c r="E83" s="62"/>
      <c r="F83" s="83"/>
      <c r="I83" s="65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64"/>
      <c r="V83" s="64"/>
      <c r="W83" s="64"/>
      <c r="X83" s="64"/>
      <c r="Y83" s="64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</row>
    <row r="84" spans="1:35" ht="9" customHeight="1" x14ac:dyDescent="0.15">
      <c r="A84" s="83"/>
      <c r="B84" s="62"/>
      <c r="C84" s="62"/>
      <c r="D84" s="62"/>
      <c r="E84" s="62"/>
      <c r="F84" s="83"/>
      <c r="K84" s="64"/>
      <c r="L84" s="64"/>
      <c r="M84" s="64"/>
      <c r="N84" s="64"/>
      <c r="O84" s="64"/>
      <c r="P84" s="64"/>
      <c r="Q84" s="64"/>
      <c r="R84" s="64"/>
      <c r="S84" s="64"/>
      <c r="T84" s="64"/>
      <c r="W84" s="141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</row>
    <row r="85" spans="1:35" ht="9" customHeight="1" x14ac:dyDescent="0.15">
      <c r="A85" s="83"/>
      <c r="B85" s="62"/>
      <c r="C85" s="62"/>
      <c r="D85" s="62"/>
      <c r="E85" s="62"/>
      <c r="F85" s="8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</row>
    <row r="86" spans="1:35" ht="9" customHeight="1" x14ac:dyDescent="0.15">
      <c r="A86" s="83"/>
      <c r="B86" s="62"/>
      <c r="C86" s="62"/>
      <c r="D86" s="62"/>
      <c r="E86" s="62"/>
      <c r="F86" s="83"/>
      <c r="K86" s="81"/>
      <c r="L86" s="66"/>
      <c r="M86" s="67"/>
      <c r="N86" s="68"/>
      <c r="O86" s="69"/>
      <c r="P86" s="78"/>
      <c r="Q86" s="66"/>
      <c r="R86" s="67"/>
      <c r="S86" s="68"/>
      <c r="T86" s="69"/>
    </row>
    <row r="87" spans="1:35" ht="9" customHeight="1" x14ac:dyDescent="0.15">
      <c r="A87" s="83"/>
      <c r="B87" s="62"/>
      <c r="C87" s="62"/>
      <c r="D87" s="62"/>
      <c r="E87" s="62"/>
    </row>
    <row r="88" spans="1:35" ht="9" customHeight="1" x14ac:dyDescent="0.15"/>
    <row r="89" spans="1:35" ht="9" customHeight="1" x14ac:dyDescent="0.15"/>
  </sheetData>
  <dataConsolidate/>
  <mergeCells count="21">
    <mergeCell ref="Z83:AI85"/>
    <mergeCell ref="K78:T83"/>
    <mergeCell ref="Z5:AB5"/>
    <mergeCell ref="AB74:AC74"/>
    <mergeCell ref="U40:W40"/>
    <mergeCell ref="Z40:AB40"/>
    <mergeCell ref="P40:R40"/>
    <mergeCell ref="K40:M40"/>
    <mergeCell ref="K74:T76"/>
    <mergeCell ref="P5:R5"/>
    <mergeCell ref="A77:E82"/>
    <mergeCell ref="A5:C5"/>
    <mergeCell ref="F5:H5"/>
    <mergeCell ref="K5:M5"/>
    <mergeCell ref="U5:W5"/>
    <mergeCell ref="G2:H2"/>
    <mergeCell ref="B3:C3"/>
    <mergeCell ref="A4:C4"/>
    <mergeCell ref="A74:D74"/>
    <mergeCell ref="F40:H40"/>
    <mergeCell ref="A40:C40"/>
  </mergeCells>
  <phoneticPr fontId="0" type="noConversion"/>
  <conditionalFormatting sqref="B6:D6 B7:B36">
    <cfRule type="expression" dxfId="32" priority="78">
      <formula>WEEKDAY($B6,2)&gt;=6</formula>
    </cfRule>
  </conditionalFormatting>
  <conditionalFormatting sqref="H6:I6">
    <cfRule type="expression" dxfId="31" priority="77">
      <formula>WEEKDAY($G6,2)&gt;=6</formula>
    </cfRule>
  </conditionalFormatting>
  <conditionalFormatting sqref="M6:N6">
    <cfRule type="expression" dxfId="30" priority="76">
      <formula>WEEKDAY($L6,2)&gt;=6</formula>
    </cfRule>
  </conditionalFormatting>
  <conditionalFormatting sqref="C41:D41">
    <cfRule type="expression" dxfId="29" priority="73">
      <formula>WEEKDAY($B41,2)&gt;=6</formula>
    </cfRule>
  </conditionalFormatting>
  <conditionalFormatting sqref="H41:I41">
    <cfRule type="expression" dxfId="28" priority="63">
      <formula>WEEKDAY($G41,2)&gt;=6</formula>
    </cfRule>
  </conditionalFormatting>
  <conditionalFormatting sqref="M41:N41">
    <cfRule type="expression" dxfId="27" priority="62">
      <formula>WEEKDAY($L41,2)&gt;=6</formula>
    </cfRule>
  </conditionalFormatting>
  <conditionalFormatting sqref="W41:X41 U6:X14 U16:X25 U27:X34">
    <cfRule type="expression" dxfId="26" priority="60">
      <formula>WEEKDAY($V6,2)&gt;=6</formula>
    </cfRule>
  </conditionalFormatting>
  <conditionalFormatting sqref="AB41:AC41">
    <cfRule type="expression" dxfId="25" priority="59">
      <formula>WEEKDAY($AA41,2)&gt;=6</formula>
    </cfRule>
  </conditionalFormatting>
  <conditionalFormatting sqref="A6:D36">
    <cfRule type="expression" dxfId="24" priority="56">
      <formula>WEEKDAY($B6,2)&gt;=6</formula>
    </cfRule>
  </conditionalFormatting>
  <conditionalFormatting sqref="B41">
    <cfRule type="expression" dxfId="23" priority="38">
      <formula>WEEKDAY($B41,2)&gt;=6</formula>
    </cfRule>
  </conditionalFormatting>
  <conditionalFormatting sqref="B41">
    <cfRule type="expression" dxfId="22" priority="37">
      <formula>WEEKDAY($B41,2)&gt;=6</formula>
    </cfRule>
  </conditionalFormatting>
  <conditionalFormatting sqref="F6:I34">
    <cfRule type="expression" dxfId="21" priority="26">
      <formula>WEEKDAY($F6,2)&gt;=6</formula>
    </cfRule>
  </conditionalFormatting>
  <conditionalFormatting sqref="K6:N8 K36:N36 K35:L35 N35 K10:N34 K9:L9 N9">
    <cfRule type="expression" dxfId="20" priority="25">
      <formula>WEEKDAY($L6,2)&gt;=6</formula>
    </cfRule>
  </conditionalFormatting>
  <conditionalFormatting sqref="P18:Q18 S18 P26:Q26 S26 P6:Q6 S6 P27:S35 P7:S9 P11:S17 P10:Q10 S10 P19:S19 P21:S25 P20:Q20 S20">
    <cfRule type="expression" dxfId="19" priority="24">
      <formula>WEEKDAY($Q6,2)&gt;=6</formula>
    </cfRule>
  </conditionalFormatting>
  <conditionalFormatting sqref="A41:D71">
    <cfRule type="expression" dxfId="18" priority="21">
      <formula>WEEKDAY($B41,2)&gt;=6</formula>
    </cfRule>
  </conditionalFormatting>
  <conditionalFormatting sqref="F41:I71">
    <cfRule type="expression" dxfId="17" priority="20">
      <formula>WEEKDAY($G41,2)&gt;=6</formula>
    </cfRule>
  </conditionalFormatting>
  <conditionalFormatting sqref="K41:N70">
    <cfRule type="expression" dxfId="16" priority="19">
      <formula>WEEKDAY($L41,2)&gt;=6</formula>
    </cfRule>
  </conditionalFormatting>
  <conditionalFormatting sqref="P41:S71">
    <cfRule type="expression" dxfId="15" priority="18">
      <formula>WEEKDAY($Q41,2)&gt;=6</formula>
    </cfRule>
  </conditionalFormatting>
  <conditionalFormatting sqref="U41:X70">
    <cfRule type="expression" dxfId="14" priority="17">
      <formula>WEEKDAY($V41,2)&gt;=6</formula>
    </cfRule>
  </conditionalFormatting>
  <conditionalFormatting sqref="Z41:AC71">
    <cfRule type="expression" dxfId="13" priority="16">
      <formula>WEEKDAY($AA41,2)&gt;=6</formula>
    </cfRule>
  </conditionalFormatting>
  <conditionalFormatting sqref="U36:X36">
    <cfRule type="expression" dxfId="12" priority="15">
      <formula>WEEKDAY($V36,2)&gt;=6</formula>
    </cfRule>
  </conditionalFormatting>
  <conditionalFormatting sqref="Z6:AC13 Z16:AC35 Z14:AA14 AC14">
    <cfRule type="expression" dxfId="11" priority="14">
      <formula>WEEKDAY($AA6,2)&gt;=6</formula>
    </cfRule>
  </conditionalFormatting>
  <conditionalFormatting sqref="M35">
    <cfRule type="expression" dxfId="10" priority="80">
      <formula>WEEKDAY($Q18,2)&gt;=6</formula>
    </cfRule>
  </conditionalFormatting>
  <conditionalFormatting sqref="R26">
    <cfRule type="expression" dxfId="9" priority="12">
      <formula>WEEKDAY($Q26,2)&gt;=6</formula>
    </cfRule>
  </conditionalFormatting>
  <conditionalFormatting sqref="U15:X15">
    <cfRule type="expression" dxfId="8" priority="11">
      <formula>WEEKDAY($V15,2)&gt;=6</formula>
    </cfRule>
  </conditionalFormatting>
  <conditionalFormatting sqref="U35:X35">
    <cfRule type="expression" dxfId="7" priority="10">
      <formula>WEEKDAY($V35,2)&gt;=6</formula>
    </cfRule>
  </conditionalFormatting>
  <conditionalFormatting sqref="U26:V26 X26">
    <cfRule type="expression" dxfId="6" priority="8">
      <formula>WEEKDAY($V26,2)&gt;=6</formula>
    </cfRule>
  </conditionalFormatting>
  <conditionalFormatting sqref="AB14">
    <cfRule type="expression" dxfId="5" priority="7">
      <formula>WEEKDAY($AA14,2)&gt;=6</formula>
    </cfRule>
  </conditionalFormatting>
  <conditionalFormatting sqref="Z15:AC15">
    <cfRule type="expression" dxfId="4" priority="6">
      <formula>WEEKDAY($V15,2)&gt;=6</formula>
    </cfRule>
  </conditionalFormatting>
  <conditionalFormatting sqref="R18">
    <cfRule type="expression" dxfId="3" priority="5">
      <formula>WEEKDAY($Q18,2)&gt;=6</formula>
    </cfRule>
  </conditionalFormatting>
  <conditionalFormatting sqref="W26">
    <cfRule type="expression" dxfId="2" priority="4">
      <formula>WEEKDAY($V26,2)&gt;=6</formula>
    </cfRule>
  </conditionalFormatting>
  <conditionalFormatting sqref="R23">
    <cfRule type="expression" dxfId="1" priority="82">
      <formula>WEEKDAY($Q10,2)&gt;=6</formula>
    </cfRule>
  </conditionalFormatting>
  <conditionalFormatting sqref="M9">
    <cfRule type="expression" dxfId="0" priority="1">
      <formula>WEEKDAY($V9,2)&gt;=6</formula>
    </cfRule>
  </conditionalFormatting>
  <pageMargins left="0.61" right="0.11811023622047245" top="0.41" bottom="0.35" header="0.19685039370078741" footer="0.19"/>
  <pageSetup paperSize="9" scale="85" orientation="portrait" r:id="rId1"/>
  <headerFooter alignWithMargins="0">
    <oddFooter>&amp;L&amp;7&amp;F&amp;R&amp;7Seite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Arbeitszeitkalender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VSSM</dc:creator>
  <cp:lastModifiedBy>Jürg Gasser</cp:lastModifiedBy>
  <cp:lastPrinted>2021-12-13T15:31:52Z</cp:lastPrinted>
  <dcterms:created xsi:type="dcterms:W3CDTF">1997-12-16T07:55:35Z</dcterms:created>
  <dcterms:modified xsi:type="dcterms:W3CDTF">2021-12-13T15:33:04Z</dcterms:modified>
</cp:coreProperties>
</file>